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0" yWindow="-120" windowWidth="29040" windowHeight="15840" activeTab="2"/>
  </bookViews>
  <sheets>
    <sheet name="Stavba" sheetId="1" r:id="rId1"/>
    <sheet name="VzorPolozky" sheetId="10" state="hidden" r:id="rId2"/>
    <sheet name="01 1 Pol" sheetId="12" r:id="rId3"/>
  </sheets>
  <externalReferences>
    <externalReference r:id="rId4"/>
  </externalReferences>
  <definedNames>
    <definedName name="CelkemDPHVypocet" localSheetId="0">Stavba!$H$42</definedName>
    <definedName name="CenaCelkem">Stavba!$G$29</definedName>
    <definedName name="CenaCelkemBezDPH">Stavba!$G$28</definedName>
    <definedName name="CenaCelkemVypocet" localSheetId="0">Stavba!$I$42</definedName>
    <definedName name="cisloobjektu">Stavba!$D$3</definedName>
    <definedName name="CisloRozpoctu">'[1]Krycí list'!$C$2</definedName>
    <definedName name="CisloStavby" localSheetId="0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0">Stavba!$I$12</definedName>
    <definedName name="dmisto">Stavba!$E$13:$G$13</definedName>
    <definedName name="DPHSni">Stavba!$G$24</definedName>
    <definedName name="DPHZakl">Stavba!$G$26</definedName>
    <definedName name="dpsc" localSheetId="0">Stavba!$D$13</definedName>
    <definedName name="IČO" localSheetId="0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0">Stavba!$E$2</definedName>
    <definedName name="nazevstavby">'[1]Krycí list'!$C$7</definedName>
    <definedName name="NazevStavebnihoRozpoctu">Stavba!$E$4</definedName>
    <definedName name="_xlnm.Print_Titles" localSheetId="2">'01 1 Pol'!$1:$7</definedName>
    <definedName name="oadresa">Stavba!$D$6</definedName>
    <definedName name="Objednatel" localSheetId="0">Stavba!$D$5</definedName>
    <definedName name="Objekt" localSheetId="0">Stavba!$B$38</definedName>
    <definedName name="_xlnm.Print_Area" localSheetId="2">'01 1 Pol'!$A$1:$X$111</definedName>
    <definedName name="_xlnm.Print_Area" localSheetId="0">Stavba!$A$1:$J$65</definedName>
    <definedName name="odic" localSheetId="0">Stavba!$I$6</definedName>
    <definedName name="oico" localSheetId="0">Stavba!$I$5</definedName>
    <definedName name="omisto" localSheetId="0">Stavba!$E$7</definedName>
    <definedName name="onazev" localSheetId="0">Stavba!$D$6</definedName>
    <definedName name="opsc" localSheetId="0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0">Stavba!$E$23</definedName>
    <definedName name="SazbaDPH1">'[1]Krycí list'!$C$30</definedName>
    <definedName name="SazbaDPH2" localSheetId="0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0" hidden="1">Stavba!$A:$A</definedName>
    <definedName name="Z_B7E7C763_C459_487D_8ABA_5CFDDFBD5A84_.wvu.PrintArea" localSheetId="0" hidden="1">Stavba!$B$1:$J$36</definedName>
    <definedName name="ZakladDPHSni">Stavba!$G$23</definedName>
    <definedName name="ZakladDPHSniVypocet" localSheetId="0">Stavba!$F$42</definedName>
    <definedName name="ZakladDPHZakl">Stavba!$G$25</definedName>
    <definedName name="ZakladDPHZaklVypocet" localSheetId="0">Stavba!$G$42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9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A27" i="12" l="1"/>
  <c r="BA22" i="12"/>
  <c r="G9" i="12"/>
  <c r="M9" i="12" s="1"/>
  <c r="M8" i="12" s="1"/>
  <c r="I9" i="12"/>
  <c r="I8" i="12" s="1"/>
  <c r="K9" i="12"/>
  <c r="K8" i="12" s="1"/>
  <c r="O9" i="12"/>
  <c r="O8" i="12" s="1"/>
  <c r="Q9" i="12"/>
  <c r="Q8" i="12" s="1"/>
  <c r="V9" i="12"/>
  <c r="V8" i="12" s="1"/>
  <c r="G12" i="12"/>
  <c r="M12" i="12" s="1"/>
  <c r="I12" i="12"/>
  <c r="K12" i="12"/>
  <c r="O12" i="12"/>
  <c r="O11" i="12" s="1"/>
  <c r="Q12" i="12"/>
  <c r="Q11" i="12" s="1"/>
  <c r="V12" i="12"/>
  <c r="V11" i="12" s="1"/>
  <c r="G13" i="12"/>
  <c r="M13" i="12" s="1"/>
  <c r="I13" i="12"/>
  <c r="K13" i="12"/>
  <c r="O13" i="12"/>
  <c r="Q13" i="12"/>
  <c r="V13" i="12"/>
  <c r="G14" i="12"/>
  <c r="M14" i="12" s="1"/>
  <c r="I14" i="12"/>
  <c r="K14" i="12"/>
  <c r="O14" i="12"/>
  <c r="Q14" i="12"/>
  <c r="V14" i="12"/>
  <c r="O15" i="12"/>
  <c r="G16" i="12"/>
  <c r="M16" i="12" s="1"/>
  <c r="M15" i="12" s="1"/>
  <c r="I16" i="12"/>
  <c r="I15" i="12" s="1"/>
  <c r="K16" i="12"/>
  <c r="K15" i="12" s="1"/>
  <c r="O16" i="12"/>
  <c r="Q16" i="12"/>
  <c r="Q15" i="12" s="1"/>
  <c r="V16" i="12"/>
  <c r="V15" i="12" s="1"/>
  <c r="G18" i="12"/>
  <c r="M18" i="12" s="1"/>
  <c r="I18" i="12"/>
  <c r="K18" i="12"/>
  <c r="K17" i="12" s="1"/>
  <c r="O18" i="12"/>
  <c r="O17" i="12" s="1"/>
  <c r="Q18" i="12"/>
  <c r="V18" i="12"/>
  <c r="V17" i="12" s="1"/>
  <c r="G23" i="12"/>
  <c r="M23" i="12" s="1"/>
  <c r="I23" i="12"/>
  <c r="K23" i="12"/>
  <c r="O23" i="12"/>
  <c r="Q23" i="12"/>
  <c r="V23" i="12"/>
  <c r="G28" i="12"/>
  <c r="I28" i="12"/>
  <c r="I17" i="12" s="1"/>
  <c r="K28" i="12"/>
  <c r="M28" i="12"/>
  <c r="O28" i="12"/>
  <c r="Q28" i="12"/>
  <c r="V28" i="12"/>
  <c r="K29" i="12"/>
  <c r="G30" i="12"/>
  <c r="G29" i="12" s="1"/>
  <c r="I53" i="1" s="1"/>
  <c r="I30" i="12"/>
  <c r="I29" i="12" s="1"/>
  <c r="K30" i="12"/>
  <c r="O30" i="12"/>
  <c r="O29" i="12" s="1"/>
  <c r="Q30" i="12"/>
  <c r="Q29" i="12" s="1"/>
  <c r="V30" i="12"/>
  <c r="V29" i="12" s="1"/>
  <c r="G32" i="12"/>
  <c r="M32" i="12" s="1"/>
  <c r="I32" i="12"/>
  <c r="K32" i="12"/>
  <c r="O32" i="12"/>
  <c r="Q32" i="12"/>
  <c r="V32" i="12"/>
  <c r="G33" i="12"/>
  <c r="M33" i="12" s="1"/>
  <c r="I33" i="12"/>
  <c r="K33" i="12"/>
  <c r="O33" i="12"/>
  <c r="Q33" i="12"/>
  <c r="V33" i="12"/>
  <c r="G34" i="12"/>
  <c r="M34" i="12" s="1"/>
  <c r="I34" i="12"/>
  <c r="K34" i="12"/>
  <c r="O34" i="12"/>
  <c r="Q34" i="12"/>
  <c r="V34" i="12"/>
  <c r="G35" i="12"/>
  <c r="M35" i="12" s="1"/>
  <c r="I35" i="12"/>
  <c r="K35" i="12"/>
  <c r="O35" i="12"/>
  <c r="Q35" i="12"/>
  <c r="V35" i="12"/>
  <c r="G36" i="12"/>
  <c r="I36" i="12"/>
  <c r="I31" i="12" s="1"/>
  <c r="K36" i="12"/>
  <c r="M36" i="12"/>
  <c r="O36" i="12"/>
  <c r="Q36" i="12"/>
  <c r="V36" i="12"/>
  <c r="G37" i="12"/>
  <c r="M37" i="12" s="1"/>
  <c r="I37" i="12"/>
  <c r="K37" i="12"/>
  <c r="O37" i="12"/>
  <c r="Q37" i="12"/>
  <c r="V37" i="12"/>
  <c r="G38" i="12"/>
  <c r="M38" i="12" s="1"/>
  <c r="I38" i="12"/>
  <c r="K38" i="12"/>
  <c r="O38" i="12"/>
  <c r="Q38" i="12"/>
  <c r="V38" i="12"/>
  <c r="G39" i="12"/>
  <c r="M39" i="12" s="1"/>
  <c r="I39" i="12"/>
  <c r="K39" i="12"/>
  <c r="O39" i="12"/>
  <c r="Q39" i="12"/>
  <c r="V39" i="12"/>
  <c r="K40" i="12"/>
  <c r="G41" i="12"/>
  <c r="I41" i="12"/>
  <c r="K41" i="12"/>
  <c r="M41" i="12"/>
  <c r="O41" i="12"/>
  <c r="O40" i="12" s="1"/>
  <c r="Q41" i="12"/>
  <c r="Q40" i="12" s="1"/>
  <c r="V41" i="12"/>
  <c r="V40" i="12" s="1"/>
  <c r="G42" i="12"/>
  <c r="M42" i="12" s="1"/>
  <c r="I42" i="12"/>
  <c r="K42" i="12"/>
  <c r="O42" i="12"/>
  <c r="Q42" i="12"/>
  <c r="V42" i="12"/>
  <c r="G43" i="12"/>
  <c r="G40" i="12" s="1"/>
  <c r="I55" i="1" s="1"/>
  <c r="I43" i="12"/>
  <c r="K43" i="12"/>
  <c r="O43" i="12"/>
  <c r="Q43" i="12"/>
  <c r="V43" i="12"/>
  <c r="G45" i="12"/>
  <c r="I45" i="12"/>
  <c r="K45" i="12"/>
  <c r="O45" i="12"/>
  <c r="Q45" i="12"/>
  <c r="V45" i="12"/>
  <c r="G46" i="12"/>
  <c r="I46" i="12"/>
  <c r="K46" i="12"/>
  <c r="M46" i="12"/>
  <c r="O46" i="12"/>
  <c r="Q46" i="12"/>
  <c r="V46" i="12"/>
  <c r="G47" i="12"/>
  <c r="M47" i="12" s="1"/>
  <c r="I47" i="12"/>
  <c r="K47" i="12"/>
  <c r="O47" i="12"/>
  <c r="Q47" i="12"/>
  <c r="V47" i="12"/>
  <c r="G48" i="12"/>
  <c r="M48" i="12" s="1"/>
  <c r="I48" i="12"/>
  <c r="K48" i="12"/>
  <c r="O48" i="12"/>
  <c r="Q48" i="12"/>
  <c r="V48" i="12"/>
  <c r="G49" i="12"/>
  <c r="M49" i="12" s="1"/>
  <c r="I49" i="12"/>
  <c r="K49" i="12"/>
  <c r="O49" i="12"/>
  <c r="Q49" i="12"/>
  <c r="V49" i="12"/>
  <c r="G50" i="12"/>
  <c r="M50" i="12" s="1"/>
  <c r="I50" i="12"/>
  <c r="K50" i="12"/>
  <c r="O50" i="12"/>
  <c r="Q50" i="12"/>
  <c r="V50" i="12"/>
  <c r="G51" i="12"/>
  <c r="M51" i="12" s="1"/>
  <c r="I51" i="12"/>
  <c r="K51" i="12"/>
  <c r="O51" i="12"/>
  <c r="Q51" i="12"/>
  <c r="V51" i="12"/>
  <c r="G52" i="12"/>
  <c r="M52" i="12" s="1"/>
  <c r="I52" i="12"/>
  <c r="K52" i="12"/>
  <c r="O52" i="12"/>
  <c r="Q52" i="12"/>
  <c r="V52" i="12"/>
  <c r="G53" i="12"/>
  <c r="M53" i="12" s="1"/>
  <c r="I53" i="12"/>
  <c r="K53" i="12"/>
  <c r="O53" i="12"/>
  <c r="Q53" i="12"/>
  <c r="V53" i="12"/>
  <c r="G54" i="12"/>
  <c r="M54" i="12" s="1"/>
  <c r="I54" i="12"/>
  <c r="K54" i="12"/>
  <c r="O54" i="12"/>
  <c r="Q54" i="12"/>
  <c r="V54" i="12"/>
  <c r="G55" i="12"/>
  <c r="M55" i="12" s="1"/>
  <c r="I55" i="12"/>
  <c r="K55" i="12"/>
  <c r="O55" i="12"/>
  <c r="Q55" i="12"/>
  <c r="V55" i="12"/>
  <c r="G56" i="12"/>
  <c r="M56" i="12" s="1"/>
  <c r="I56" i="12"/>
  <c r="K56" i="12"/>
  <c r="O56" i="12"/>
  <c r="Q56" i="12"/>
  <c r="V56" i="12"/>
  <c r="G57" i="12"/>
  <c r="M57" i="12" s="1"/>
  <c r="I57" i="12"/>
  <c r="K57" i="12"/>
  <c r="O57" i="12"/>
  <c r="Q57" i="12"/>
  <c r="V57" i="12"/>
  <c r="G58" i="12"/>
  <c r="M58" i="12" s="1"/>
  <c r="I58" i="12"/>
  <c r="K58" i="12"/>
  <c r="O58" i="12"/>
  <c r="Q58" i="12"/>
  <c r="V58" i="12"/>
  <c r="G59" i="12"/>
  <c r="M59" i="12" s="1"/>
  <c r="I59" i="12"/>
  <c r="K59" i="12"/>
  <c r="O59" i="12"/>
  <c r="Q59" i="12"/>
  <c r="V59" i="12"/>
  <c r="G60" i="12"/>
  <c r="I60" i="12"/>
  <c r="K60" i="12"/>
  <c r="M60" i="12"/>
  <c r="O60" i="12"/>
  <c r="Q60" i="12"/>
  <c r="V60" i="12"/>
  <c r="G61" i="12"/>
  <c r="M61" i="12" s="1"/>
  <c r="I61" i="12"/>
  <c r="K61" i="12"/>
  <c r="O61" i="12"/>
  <c r="Q61" i="12"/>
  <c r="V61" i="12"/>
  <c r="G62" i="12"/>
  <c r="M62" i="12" s="1"/>
  <c r="I62" i="12"/>
  <c r="K62" i="12"/>
  <c r="O62" i="12"/>
  <c r="Q62" i="12"/>
  <c r="V62" i="12"/>
  <c r="G63" i="12"/>
  <c r="M63" i="12" s="1"/>
  <c r="I63" i="12"/>
  <c r="K63" i="12"/>
  <c r="O63" i="12"/>
  <c r="Q63" i="12"/>
  <c r="V63" i="12"/>
  <c r="G65" i="12"/>
  <c r="M65" i="12" s="1"/>
  <c r="I65" i="12"/>
  <c r="I64" i="12" s="1"/>
  <c r="K65" i="12"/>
  <c r="K64" i="12" s="1"/>
  <c r="O65" i="12"/>
  <c r="O64" i="12" s="1"/>
  <c r="Q65" i="12"/>
  <c r="Q64" i="12" s="1"/>
  <c r="V65" i="12"/>
  <c r="G66" i="12"/>
  <c r="M66" i="12" s="1"/>
  <c r="I66" i="12"/>
  <c r="K66" i="12"/>
  <c r="O66" i="12"/>
  <c r="Q66" i="12"/>
  <c r="V66" i="12"/>
  <c r="G68" i="12"/>
  <c r="M68" i="12" s="1"/>
  <c r="I68" i="12"/>
  <c r="K68" i="12"/>
  <c r="O68" i="12"/>
  <c r="Q68" i="12"/>
  <c r="V68" i="12"/>
  <c r="G69" i="12"/>
  <c r="M69" i="12" s="1"/>
  <c r="I69" i="12"/>
  <c r="K69" i="12"/>
  <c r="O69" i="12"/>
  <c r="Q69" i="12"/>
  <c r="V69" i="12"/>
  <c r="G70" i="12"/>
  <c r="M70" i="12" s="1"/>
  <c r="I70" i="12"/>
  <c r="K70" i="12"/>
  <c r="O70" i="12"/>
  <c r="Q70" i="12"/>
  <c r="V70" i="12"/>
  <c r="G71" i="12"/>
  <c r="M71" i="12" s="1"/>
  <c r="I71" i="12"/>
  <c r="K71" i="12"/>
  <c r="O71" i="12"/>
  <c r="Q71" i="12"/>
  <c r="V71" i="12"/>
  <c r="G72" i="12"/>
  <c r="M72" i="12" s="1"/>
  <c r="I72" i="12"/>
  <c r="K72" i="12"/>
  <c r="O72" i="12"/>
  <c r="Q72" i="12"/>
  <c r="V72" i="12"/>
  <c r="G73" i="12"/>
  <c r="M73" i="12" s="1"/>
  <c r="I73" i="12"/>
  <c r="K73" i="12"/>
  <c r="O73" i="12"/>
  <c r="Q73" i="12"/>
  <c r="V73" i="12"/>
  <c r="G74" i="12"/>
  <c r="M74" i="12" s="1"/>
  <c r="I74" i="12"/>
  <c r="K74" i="12"/>
  <c r="O74" i="12"/>
  <c r="Q74" i="12"/>
  <c r="V74" i="12"/>
  <c r="G77" i="12"/>
  <c r="I77" i="12"/>
  <c r="K77" i="12"/>
  <c r="M77" i="12"/>
  <c r="O77" i="12"/>
  <c r="Q77" i="12"/>
  <c r="V77" i="12"/>
  <c r="G78" i="12"/>
  <c r="M78" i="12" s="1"/>
  <c r="I78" i="12"/>
  <c r="K78" i="12"/>
  <c r="O78" i="12"/>
  <c r="Q78" i="12"/>
  <c r="V78" i="12"/>
  <c r="G79" i="12"/>
  <c r="M79" i="12" s="1"/>
  <c r="I79" i="12"/>
  <c r="K79" i="12"/>
  <c r="O79" i="12"/>
  <c r="Q79" i="12"/>
  <c r="V79" i="12"/>
  <c r="G80" i="12"/>
  <c r="M80" i="12" s="1"/>
  <c r="I80" i="12"/>
  <c r="K80" i="12"/>
  <c r="O80" i="12"/>
  <c r="Q80" i="12"/>
  <c r="V80" i="12"/>
  <c r="G81" i="12"/>
  <c r="M81" i="12" s="1"/>
  <c r="I81" i="12"/>
  <c r="K81" i="12"/>
  <c r="O81" i="12"/>
  <c r="Q81" i="12"/>
  <c r="V81" i="12"/>
  <c r="G82" i="12"/>
  <c r="M82" i="12" s="1"/>
  <c r="I82" i="12"/>
  <c r="K82" i="12"/>
  <c r="O82" i="12"/>
  <c r="Q82" i="12"/>
  <c r="V82" i="12"/>
  <c r="G83" i="12"/>
  <c r="M83" i="12" s="1"/>
  <c r="I83" i="12"/>
  <c r="K83" i="12"/>
  <c r="O83" i="12"/>
  <c r="Q83" i="12"/>
  <c r="V83" i="12"/>
  <c r="G84" i="12"/>
  <c r="I60" i="1" s="1"/>
  <c r="Q84" i="12"/>
  <c r="G85" i="12"/>
  <c r="M85" i="12" s="1"/>
  <c r="M84" i="12" s="1"/>
  <c r="I85" i="12"/>
  <c r="I84" i="12" s="1"/>
  <c r="K85" i="12"/>
  <c r="K84" i="12" s="1"/>
  <c r="O85" i="12"/>
  <c r="O84" i="12" s="1"/>
  <c r="Q85" i="12"/>
  <c r="V85" i="12"/>
  <c r="V84" i="12" s="1"/>
  <c r="K86" i="12"/>
  <c r="Q86" i="12"/>
  <c r="G87" i="12"/>
  <c r="G86" i="12" s="1"/>
  <c r="I61" i="1" s="1"/>
  <c r="I87" i="12"/>
  <c r="I86" i="12" s="1"/>
  <c r="K87" i="12"/>
  <c r="M87" i="12"/>
  <c r="M86" i="12" s="1"/>
  <c r="O87" i="12"/>
  <c r="O86" i="12" s="1"/>
  <c r="Q87" i="12"/>
  <c r="V87" i="12"/>
  <c r="V86" i="12" s="1"/>
  <c r="I88" i="12"/>
  <c r="O88" i="12"/>
  <c r="G89" i="12"/>
  <c r="M89" i="12" s="1"/>
  <c r="M88" i="12" s="1"/>
  <c r="I89" i="12"/>
  <c r="K89" i="12"/>
  <c r="K88" i="12" s="1"/>
  <c r="O89" i="12"/>
  <c r="Q89" i="12"/>
  <c r="Q88" i="12" s="1"/>
  <c r="V89" i="12"/>
  <c r="V88" i="12" s="1"/>
  <c r="I90" i="12"/>
  <c r="V90" i="12"/>
  <c r="G91" i="12"/>
  <c r="M91" i="12" s="1"/>
  <c r="M90" i="12" s="1"/>
  <c r="I91" i="12"/>
  <c r="K91" i="12"/>
  <c r="K90" i="12" s="1"/>
  <c r="O91" i="12"/>
  <c r="O90" i="12" s="1"/>
  <c r="Q91" i="12"/>
  <c r="Q90" i="12" s="1"/>
  <c r="V91" i="12"/>
  <c r="G93" i="12"/>
  <c r="M93" i="12" s="1"/>
  <c r="I93" i="12"/>
  <c r="K93" i="12"/>
  <c r="O93" i="12"/>
  <c r="Q93" i="12"/>
  <c r="V93" i="12"/>
  <c r="G94" i="12"/>
  <c r="M94" i="12" s="1"/>
  <c r="I94" i="12"/>
  <c r="K94" i="12"/>
  <c r="O94" i="12"/>
  <c r="Q94" i="12"/>
  <c r="V94" i="12"/>
  <c r="G95" i="12"/>
  <c r="M95" i="12" s="1"/>
  <c r="I95" i="12"/>
  <c r="K95" i="12"/>
  <c r="O95" i="12"/>
  <c r="Q95" i="12"/>
  <c r="V95" i="12"/>
  <c r="G96" i="12"/>
  <c r="M96" i="12" s="1"/>
  <c r="I96" i="12"/>
  <c r="K96" i="12"/>
  <c r="O96" i="12"/>
  <c r="Q96" i="12"/>
  <c r="V96" i="12"/>
  <c r="G97" i="12"/>
  <c r="M97" i="12" s="1"/>
  <c r="I97" i="12"/>
  <c r="K97" i="12"/>
  <c r="O97" i="12"/>
  <c r="Q97" i="12"/>
  <c r="V97" i="12"/>
  <c r="G98" i="12"/>
  <c r="M98" i="12" s="1"/>
  <c r="I98" i="12"/>
  <c r="K98" i="12"/>
  <c r="O98" i="12"/>
  <c r="Q98" i="12"/>
  <c r="V98" i="12"/>
  <c r="G99" i="12"/>
  <c r="M99" i="12" s="1"/>
  <c r="I99" i="12"/>
  <c r="K99" i="12"/>
  <c r="O99" i="12"/>
  <c r="Q99" i="12"/>
  <c r="V99" i="12"/>
  <c r="AE101" i="12"/>
  <c r="F39" i="1" s="1"/>
  <c r="F42" i="1" s="1"/>
  <c r="I20" i="1"/>
  <c r="K92" i="12" l="1"/>
  <c r="K67" i="12"/>
  <c r="K11" i="12"/>
  <c r="Q76" i="12"/>
  <c r="V76" i="12"/>
  <c r="I67" i="12"/>
  <c r="V64" i="12"/>
  <c r="I44" i="12"/>
  <c r="Q44" i="12"/>
  <c r="K31" i="12"/>
  <c r="I11" i="12"/>
  <c r="Q17" i="12"/>
  <c r="I92" i="12"/>
  <c r="O76" i="12"/>
  <c r="K44" i="12"/>
  <c r="V92" i="12"/>
  <c r="K76" i="12"/>
  <c r="V67" i="12"/>
  <c r="O44" i="12"/>
  <c r="O31" i="12"/>
  <c r="Q92" i="12"/>
  <c r="I76" i="12"/>
  <c r="Q67" i="12"/>
  <c r="V31" i="12"/>
  <c r="O92" i="12"/>
  <c r="O67" i="12"/>
  <c r="V44" i="12"/>
  <c r="I40" i="12"/>
  <c r="Q31" i="12"/>
  <c r="M30" i="12"/>
  <c r="M29" i="12" s="1"/>
  <c r="G92" i="12"/>
  <c r="I64" i="1" s="1"/>
  <c r="I19" i="1" s="1"/>
  <c r="G76" i="12"/>
  <c r="I59" i="1" s="1"/>
  <c r="M76" i="12"/>
  <c r="G67" i="12"/>
  <c r="I58" i="1" s="1"/>
  <c r="M64" i="12"/>
  <c r="G64" i="12"/>
  <c r="I57" i="1" s="1"/>
  <c r="G44" i="12"/>
  <c r="I56" i="1" s="1"/>
  <c r="M17" i="12"/>
  <c r="G11" i="12"/>
  <c r="I50" i="1" s="1"/>
  <c r="AF101" i="12"/>
  <c r="G41" i="1" s="1"/>
  <c r="M11" i="12"/>
  <c r="F41" i="1"/>
  <c r="F40" i="1"/>
  <c r="G23" i="1"/>
  <c r="M67" i="12"/>
  <c r="M92" i="12"/>
  <c r="M31" i="12"/>
  <c r="M45" i="12"/>
  <c r="M44" i="12" s="1"/>
  <c r="G90" i="12"/>
  <c r="I63" i="1" s="1"/>
  <c r="G17" i="12"/>
  <c r="I52" i="1" s="1"/>
  <c r="G8" i="12"/>
  <c r="M43" i="12"/>
  <c r="M40" i="12" s="1"/>
  <c r="G88" i="12"/>
  <c r="I62" i="1" s="1"/>
  <c r="I18" i="1" s="1"/>
  <c r="G31" i="12"/>
  <c r="I54" i="1" s="1"/>
  <c r="G15" i="12"/>
  <c r="I51" i="1" s="1"/>
  <c r="J28" i="1"/>
  <c r="J26" i="1"/>
  <c r="G38" i="1"/>
  <c r="F38" i="1"/>
  <c r="J23" i="1"/>
  <c r="J24" i="1"/>
  <c r="J25" i="1"/>
  <c r="J27" i="1"/>
  <c r="E24" i="1"/>
  <c r="E26" i="1"/>
  <c r="I17" i="1" l="1"/>
  <c r="H41" i="1"/>
  <c r="I41" i="1" s="1"/>
  <c r="G40" i="1"/>
  <c r="H40" i="1" s="1"/>
  <c r="I40" i="1" s="1"/>
  <c r="G39" i="1"/>
  <c r="G42" i="1" s="1"/>
  <c r="G25" i="1" s="1"/>
  <c r="A25" i="1" s="1"/>
  <c r="I49" i="1"/>
  <c r="G101" i="12"/>
  <c r="A23" i="1"/>
  <c r="A26" i="1" l="1"/>
  <c r="G26" i="1"/>
  <c r="G28" i="1"/>
  <c r="H39" i="1"/>
  <c r="H42" i="1" s="1"/>
  <c r="I16" i="1"/>
  <c r="I21" i="1" s="1"/>
  <c r="I65" i="1"/>
  <c r="G24" i="1"/>
  <c r="A24" i="1"/>
  <c r="A27" i="1" l="1"/>
  <c r="A29" i="1" s="1"/>
  <c r="G29" i="1" s="1"/>
  <c r="G27" i="1" s="1"/>
  <c r="I39" i="1"/>
  <c r="I42" i="1" s="1"/>
  <c r="J41" i="1" s="1"/>
  <c r="J59" i="1"/>
  <c r="J52" i="1"/>
  <c r="J49" i="1"/>
  <c r="J61" i="1"/>
  <c r="J55" i="1"/>
  <c r="J53" i="1"/>
  <c r="J50" i="1"/>
  <c r="J63" i="1"/>
  <c r="J57" i="1"/>
  <c r="J51" i="1"/>
  <c r="J58" i="1"/>
  <c r="J64" i="1"/>
  <c r="J56" i="1"/>
  <c r="J62" i="1"/>
  <c r="J60" i="1"/>
  <c r="J54" i="1"/>
  <c r="J39" i="1" l="1"/>
  <c r="J42" i="1" s="1"/>
  <c r="J40" i="1"/>
  <c r="J65" i="1"/>
</calcChain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>
  <authors>
    <author>oem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<sst xmlns="http://schemas.openxmlformats.org/spreadsheetml/2006/main" count="727" uniqueCount="278">
  <si>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</si>
  <si>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</si>
  <si>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</si>
  <si>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</si>
  <si>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</si>
  <si>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</si>
  <si>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</si>
  <si>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</si>
  <si>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</si>
  <si>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</si>
  <si>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</si>
  <si>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</si>
  <si>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</si>
  <si>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</si>
  <si>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</si>
  <si>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</si>
  <si>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</si>
  <si>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</si>
  <si>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</si>
  <si>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</si>
  <si>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</si>
  <si>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</si>
  <si>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</si>
  <si>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</si>
  <si>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</si>
  <si>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</si>
  <si>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</si>
  <si>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</si>
  <si>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</si>
  <si>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</si>
  <si>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</si>
  <si>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</si>
  <si>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</si>
  <si>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</si>
  <si>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</si>
  <si>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</si>
  <si>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</si>
  <si>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</si>
  <si>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</si>
  <si>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</si>
  <si>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IČO:</t>
  </si>
  <si>
    <t>1</t>
  </si>
  <si>
    <t>Rekonstrukce sociálek 1. a 2. NP</t>
  </si>
  <si>
    <t>01</t>
  </si>
  <si>
    <t>Objekt:</t>
  </si>
  <si>
    <t>Rozpočet:</t>
  </si>
  <si>
    <t>20-03-05</t>
  </si>
  <si>
    <t>MŠ Ostravice - rekonstrukce sociálek 1. a 2. NP</t>
  </si>
  <si>
    <t>65141776</t>
  </si>
  <si>
    <t>CZ65141776</t>
  </si>
  <si>
    <t>Stavba</t>
  </si>
  <si>
    <t>Celkem za stavbu</t>
  </si>
  <si>
    <t>CZK</t>
  </si>
  <si>
    <t>Rekapitulace dílů</t>
  </si>
  <si>
    <t>Typ dílu</t>
  </si>
  <si>
    <t>4</t>
  </si>
  <si>
    <t>Vodorovné konstrukce</t>
  </si>
  <si>
    <t>61</t>
  </si>
  <si>
    <t>Úpravy povrchů vnitřní</t>
  </si>
  <si>
    <t>94</t>
  </si>
  <si>
    <t>Lešení a stavební výtahy</t>
  </si>
  <si>
    <t>95</t>
  </si>
  <si>
    <t>Dokončovací konstrukce na pozemních stavbách</t>
  </si>
  <si>
    <t>99</t>
  </si>
  <si>
    <t>Staveništní přesun hmot</t>
  </si>
  <si>
    <t>721</t>
  </si>
  <si>
    <t>Vnitřní kanalizace</t>
  </si>
  <si>
    <t>722</t>
  </si>
  <si>
    <t>Vnitřní vodovod</t>
  </si>
  <si>
    <t>725</t>
  </si>
  <si>
    <t>Zařizovací předměty</t>
  </si>
  <si>
    <t>735</t>
  </si>
  <si>
    <t>Otopná tělesa</t>
  </si>
  <si>
    <t>771</t>
  </si>
  <si>
    <t>Podlahy z dlaždic a obklady</t>
  </si>
  <si>
    <t>781</t>
  </si>
  <si>
    <t>Obklady keramické</t>
  </si>
  <si>
    <t>783</t>
  </si>
  <si>
    <t>Nátěry</t>
  </si>
  <si>
    <t>784</t>
  </si>
  <si>
    <t>Malby</t>
  </si>
  <si>
    <t>M21</t>
  </si>
  <si>
    <t>Elektromontáže</t>
  </si>
  <si>
    <t>D96</t>
  </si>
  <si>
    <t>Přesuny suti a vybouraných hmot</t>
  </si>
  <si>
    <t>PSU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</si>
  <si>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</si>
  <si>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</si>
  <si>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</si>
  <si>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</si>
  <si>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</si>
  <si>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</si>
  <si>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</si>
  <si>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</si>
  <si>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</si>
  <si>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</si>
  <si>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</si>
  <si>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</si>
  <si>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</si>
  <si>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</si>
  <si>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</si>
  <si>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</si>
  <si>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</si>
  <si>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</si>
  <si>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</si>
  <si>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</si>
  <si>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</si>
  <si>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</si>
  <si>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</si>
  <si>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</si>
  <si>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</si>
  <si>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</si>
  <si>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</si>
  <si>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</si>
  <si>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</si>
  <si>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416021123R00</t>
  </si>
  <si>
    <t>Podhledy SDK, kovová.kce CD. 1x deska RBI 12,5 mm</t>
  </si>
  <si>
    <t>m2</t>
  </si>
  <si>
    <t>RTS 20/ I</t>
  </si>
  <si>
    <t>Práce</t>
  </si>
  <si>
    <t>POL1_</t>
  </si>
  <si>
    <t>s úpravou rohů, koutů a hran konstrukcí, přebroušení a tmelení spár,</t>
  </si>
  <si>
    <t>POP</t>
  </si>
  <si>
    <t>610991111R00</t>
  </si>
  <si>
    <t>Zakrývání výplní vnitřních otvorů</t>
  </si>
  <si>
    <t>612409991RT2</t>
  </si>
  <si>
    <t>Začištění omítek kolem oken,dveří apod. s použitím suché maltové směsi</t>
  </si>
  <si>
    <t>m</t>
  </si>
  <si>
    <t>612421231RT2</t>
  </si>
  <si>
    <t>Oprava vápen.omítek stěn do 10 % pl. - štukových s použitím suché maltové směsi</t>
  </si>
  <si>
    <t>941955001R00</t>
  </si>
  <si>
    <t>Lešení lehké pomocné, výška podlahy do 1,2 m</t>
  </si>
  <si>
    <t>954111203R00</t>
  </si>
  <si>
    <t>SDK obklad svislých kan. potrubí,2str., 1x RBI tl.12,5 mm</t>
  </si>
  <si>
    <t>- nezbytné úpravy desek na příslušný rozměr,</t>
  </si>
  <si>
    <t>- úpravy rohů, koutů a hran konstrukcí ze sádrokartonu,</t>
  </si>
  <si>
    <t>- standardního tmelení Q2, to je: základní tmelení Q1+ dodatečné tmelení (tmelení najemno) a případné přebroušení.</t>
  </si>
  <si>
    <t>954124203R00</t>
  </si>
  <si>
    <t>SDK obklad připoj. kan. potrubí,2str.spec.držák, 1x RBI tl.12,5</t>
  </si>
  <si>
    <t>952901111R00</t>
  </si>
  <si>
    <t>Vyčištění budov o výšce podlaží do 4 m</t>
  </si>
  <si>
    <t>POL1_1</t>
  </si>
  <si>
    <t>999281108R00</t>
  </si>
  <si>
    <t>Přesun hmot pro opravy a údržbu do výšky 12 m</t>
  </si>
  <si>
    <t>t</t>
  </si>
  <si>
    <t>721200010RA0</t>
  </si>
  <si>
    <t>Demontáž svislého a připojovacího potrubí litinového</t>
  </si>
  <si>
    <t>Agregovaná položka</t>
  </si>
  <si>
    <t>POL2_</t>
  </si>
  <si>
    <t>721300010RAA</t>
  </si>
  <si>
    <t>Demontáž potrubí ležatého do DN 200, vybourání podlahy, výkop</t>
  </si>
  <si>
    <t>721210818R00</t>
  </si>
  <si>
    <t>Demontáž vpusti DN 100</t>
  </si>
  <si>
    <t>kus</t>
  </si>
  <si>
    <t>721200001RA0</t>
  </si>
  <si>
    <t>Kanalizace vnitřní připojovací, PP, D 50x1,8 mm</t>
  </si>
  <si>
    <t>721200002RA0</t>
  </si>
  <si>
    <t>Kanalizace vnitřní odpadní PP, D 110 x 2,7 mm</t>
  </si>
  <si>
    <t>721100014RVL</t>
  </si>
  <si>
    <t>Kanalizace vnitřní, PVC, D do 200 mm, zásyp a nové souvrství podlahy</t>
  </si>
  <si>
    <t>Vlastní</t>
  </si>
  <si>
    <t>721223420RT2</t>
  </si>
  <si>
    <t>Vpusť podlahová se zápach.uzávěr. mřížka nerez</t>
  </si>
  <si>
    <t>721140935R00</t>
  </si>
  <si>
    <t xml:space="preserve">Oprava - přechod z plastových trub na litinu </t>
  </si>
  <si>
    <t>722190901R00</t>
  </si>
  <si>
    <t>Uzavření/otevření vodovodního potrubí při opravě, napojení atd.</t>
  </si>
  <si>
    <t>kpl</t>
  </si>
  <si>
    <t>Indiv</t>
  </si>
  <si>
    <t>722200010RAA</t>
  </si>
  <si>
    <t>Demontáž potrubí ocelového do DN 50 s vysekáním ze zdi</t>
  </si>
  <si>
    <t>722200004RAB</t>
  </si>
  <si>
    <t>Vodovod, potrubí polyetylenové D 20x2mm - 40x4,3mm, ochrana ochrana potrubí skruží Mirelon</t>
  </si>
  <si>
    <t>R koup. vybavení</t>
  </si>
  <si>
    <t>Demontáž a zpětná montáž vybavení (zrcadla, zástěny WC, police s ručníky, koše atd.)</t>
  </si>
  <si>
    <t>soubor</t>
  </si>
  <si>
    <t>725290020RA0</t>
  </si>
  <si>
    <t>Demontáž umyvadla včetně baterie a konzol</t>
  </si>
  <si>
    <t>725290010RA0</t>
  </si>
  <si>
    <t>Demontáž klozetu včetně splachovací nádrže</t>
  </si>
  <si>
    <t>725290030RA0</t>
  </si>
  <si>
    <t>Demontáž vany rohové, včetně baterie a obezdění</t>
  </si>
  <si>
    <t>725200010RA0</t>
  </si>
  <si>
    <t>Montáž zařizovacích předmětů - klozet vč. sedátka a splachování</t>
  </si>
  <si>
    <t>64237314R</t>
  </si>
  <si>
    <t>Mísa klozetová dětská bílá svislý odpad</t>
  </si>
  <si>
    <t>SPCM</t>
  </si>
  <si>
    <t>Specifikace</t>
  </si>
  <si>
    <t>POL3_</t>
  </si>
  <si>
    <t>55167395.AR</t>
  </si>
  <si>
    <t>Sedátko klozetové bílé</t>
  </si>
  <si>
    <t>55147032R</t>
  </si>
  <si>
    <t>Splachovač nádržkový</t>
  </si>
  <si>
    <t>725200030RA0</t>
  </si>
  <si>
    <t>Montáž zařizovacích předmětů - umyvadlo vč. baterie a sifonu</t>
  </si>
  <si>
    <t>64217303R</t>
  </si>
  <si>
    <t>Umyvadlo bílé bez otv. bater. 50 cm</t>
  </si>
  <si>
    <t>55144203R</t>
  </si>
  <si>
    <t>Baterie umyvadlová nástěnná páková</t>
  </si>
  <si>
    <t>POL3_0</t>
  </si>
  <si>
    <t>551620220R</t>
  </si>
  <si>
    <t>Sifon umyvadlový d 40 mm plast</t>
  </si>
  <si>
    <t>725200050RA0</t>
  </si>
  <si>
    <t>Montáž zařizovacích předmětů - sprcha vč. obezdění, baterie a sifonu</t>
  </si>
  <si>
    <t>55423032.AR</t>
  </si>
  <si>
    <t>Sprchová vanička akrylátová bílá cca 90x75x15 cm</t>
  </si>
  <si>
    <t>551450380R</t>
  </si>
  <si>
    <t>Baterie sprchová nástěnná s příslušenstvím</t>
  </si>
  <si>
    <t>55161627R</t>
  </si>
  <si>
    <t>Sifon vaničkový 90/50 plast</t>
  </si>
  <si>
    <t>725292001R00</t>
  </si>
  <si>
    <t>Zásobník na toaletní papír nerezový</t>
  </si>
  <si>
    <t>725292041R00</t>
  </si>
  <si>
    <t>Dávkovač tekutého mýdla nerezový 0,5 l</t>
  </si>
  <si>
    <t>725292061R00</t>
  </si>
  <si>
    <t>WC kartáč s nerezovým držákem na stěnu</t>
  </si>
  <si>
    <t>735151811R00</t>
  </si>
  <si>
    <t>Demontáž otopných těles panelových 1řadých,1500 mm</t>
  </si>
  <si>
    <t>735159110R00</t>
  </si>
  <si>
    <t>Montáž panelových těles 1řadých do délky 1500 mm zpět</t>
  </si>
  <si>
    <t>POL1_7</t>
  </si>
  <si>
    <t>965100032RA0</t>
  </si>
  <si>
    <t>Bourání dlažeb keramických</t>
  </si>
  <si>
    <t>632450076RA0</t>
  </si>
  <si>
    <t>Potěr srovnávací tl.do 50mm</t>
  </si>
  <si>
    <t>771101210R00</t>
  </si>
  <si>
    <t>Penetrace podkladu pod dlažby</t>
  </si>
  <si>
    <t>771570014RAI</t>
  </si>
  <si>
    <t>Dlažba z dlaždic keramických 30 x 30 cm do tmele, dlažba ve specifikaci</t>
  </si>
  <si>
    <t>59764210R</t>
  </si>
  <si>
    <t>Dlažba keramická - typ bude upřesněn - cena odhadem</t>
  </si>
  <si>
    <t>771579793R00</t>
  </si>
  <si>
    <t>Příplatek za spárovací hmotu - plošně,keram.dlažba</t>
  </si>
  <si>
    <t>771578011R00</t>
  </si>
  <si>
    <t>Spára podlaha - stěna, silikonem</t>
  </si>
  <si>
    <t>vč. dodávky a montáže silikonu.</t>
  </si>
  <si>
    <t>978500010RA0</t>
  </si>
  <si>
    <t>Odsekání vnitřních obkladů</t>
  </si>
  <si>
    <t>602011112R00</t>
  </si>
  <si>
    <t>Omítka srovnání ručně</t>
  </si>
  <si>
    <t>781101210R00</t>
  </si>
  <si>
    <t>Penetrace podkladu pod obklady</t>
  </si>
  <si>
    <t>781470010RAI</t>
  </si>
  <si>
    <t>Obklad vnitřní keramický 20 x 20 cm do malty, obklad ve specifikaci</t>
  </si>
  <si>
    <t>597813600R</t>
  </si>
  <si>
    <t>Obkládačka  keramická - typ bude upřesněn - cena odhadem</t>
  </si>
  <si>
    <t>781479705R00</t>
  </si>
  <si>
    <t>Přípl.za spárovací hmotu-plošně,keram.vnitř.obklad</t>
  </si>
  <si>
    <t>781111121R00</t>
  </si>
  <si>
    <t>Montáž lišt rohových, vanových a dilatačních</t>
  </si>
  <si>
    <t>783220010RAB</t>
  </si>
  <si>
    <t>Nátěr kovových doplňkových konstrukcí syntetický základní a jednonásobný krycí, zárubní</t>
  </si>
  <si>
    <t>784450061RA0</t>
  </si>
  <si>
    <t>Malba otěruvzdorná, penetrace 1x,bílá 2x, SDK podhledu a omítek</t>
  </si>
  <si>
    <t>R elektroinstalace</t>
  </si>
  <si>
    <t>Elektroinstalace, drobné úpravy</t>
  </si>
  <si>
    <t>979990107R00</t>
  </si>
  <si>
    <t>Poplatek za skládku suti - směs betonu, keramiky, potrubí</t>
  </si>
  <si>
    <t>VRN 1</t>
  </si>
  <si>
    <t>Zařízení staveniště</t>
  </si>
  <si>
    <t>VRN 2</t>
  </si>
  <si>
    <t>Individuální mimostaveništní doprava</t>
  </si>
  <si>
    <t>VRN 3</t>
  </si>
  <si>
    <t>Inženýrská činnost dodavatele</t>
  </si>
  <si>
    <t>VRN 4</t>
  </si>
  <si>
    <t>Kompletační činnost zhotovitele</t>
  </si>
  <si>
    <t>VRN 5</t>
  </si>
  <si>
    <t>Ostatní náklady, režie, revize, zkoušky</t>
  </si>
  <si>
    <t>VRN 6</t>
  </si>
  <si>
    <t>Rezerva rozpočtu</t>
  </si>
  <si>
    <t>VRN 7</t>
  </si>
  <si>
    <t xml:space="preserve">Zabezpeční provozu objednatele </t>
  </si>
  <si>
    <t>SUM</t>
  </si>
  <si>
    <t>Poznámky uchazeče k zadání</t>
  </si>
  <si>
    <t>POPUZIV</t>
  </si>
  <si>
    <t>Včetně:</t>
  </si>
  <si>
    <t>END</t>
  </si>
  <si>
    <t>MŠ Ostravice - rekonstrukce sociálek 1. a 2. NP - slepý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</si>
</sst>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9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7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4" fontId="0" fillId="0" borderId="1" xfId="0" applyNumberFormat="1" applyBorder="1"/>
    <xf numFmtId="0" fontId="9" fillId="2" borderId="1" xfId="0" applyFont="1" applyFill="1" applyBorder="1" applyAlignment="1">
      <alignment horizontal="left" vertical="center" indent="1"/>
    </xf>
    <xf numFmtId="0" fontId="0" fillId="2" borderId="0" xfId="0" applyFill="1" applyAlignment="1">
      <alignment wrapText="1"/>
    </xf>
    <xf numFmtId="49" fontId="6" fillId="2" borderId="0" xfId="0" applyNumberFormat="1" applyFont="1" applyFill="1" applyAlignment="1">
      <alignment horizontal="left" vertical="center" wrapText="1"/>
    </xf>
    <xf numFmtId="0" fontId="0" fillId="2" borderId="1" xfId="0" applyFill="1" applyBorder="1" applyAlignment="1">
      <alignment horizontal="left" vertical="center" indent="1"/>
    </xf>
    <xf numFmtId="49" fontId="8" fillId="2" borderId="0" xfId="0" applyNumberFormat="1" applyFont="1" applyFill="1" applyAlignment="1">
      <alignment horizontal="left" vertical="center" wrapText="1"/>
    </xf>
    <xf numFmtId="0" fontId="0" fillId="2" borderId="9" xfId="0" applyFill="1" applyBorder="1" applyAlignment="1">
      <alignment horizontal="left" vertical="center" indent="1"/>
    </xf>
    <xf numFmtId="0" fontId="0" fillId="2" borderId="6" xfId="0" applyFill="1" applyBorder="1" applyAlignment="1">
      <alignment wrapText="1"/>
    </xf>
    <xf numFmtId="49" fontId="8" fillId="2" borderId="6" xfId="0" applyNumberFormat="1" applyFont="1" applyFill="1" applyBorder="1" applyAlignment="1">
      <alignment horizontal="left" vertical="center" wrapText="1"/>
    </xf>
    <xf numFmtId="49" fontId="8" fillId="3" borderId="6" xfId="0" applyNumberFormat="1" applyFont="1" applyFill="1" applyBorder="1" applyAlignment="1" applyProtection="1">
      <alignment horizontal="left" vertical="center" wrapText="1"/>
      <protection locked="0"/>
    </xf>
    <xf numFmtId="49" fontId="8" fillId="3" borderId="0" xfId="0" applyNumberFormat="1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4" borderId="30" xfId="0" applyNumberFormat="1" applyFont="1" applyFill="1" applyBorder="1" applyAlignment="1">
      <alignment vertical="center"/>
    </xf>
    <xf numFmtId="4" fontId="7" fillId="4" borderId="31" xfId="0" applyNumberFormat="1" applyFont="1" applyFill="1" applyBorder="1" applyAlignment="1">
      <alignment vertical="center" wrapText="1"/>
    </xf>
    <xf numFmtId="4" fontId="10" fillId="4" borderId="32" xfId="0" applyNumberFormat="1" applyFont="1" applyFill="1" applyBorder="1" applyAlignment="1">
      <alignment horizontal="center" vertical="center" wrapText="1" shrinkToFit="1"/>
    </xf>
    <xf numFmtId="4" fontId="7" fillId="4" borderId="32" xfId="0" applyNumberFormat="1" applyFont="1" applyFill="1" applyBorder="1" applyAlignment="1">
      <alignment horizontal="center" vertical="center" wrapText="1" shrinkToFit="1"/>
    </xf>
    <xf numFmtId="3" fontId="7" fillId="4" borderId="32" xfId="0" applyNumberFormat="1" applyFont="1" applyFill="1" applyBorder="1" applyAlignment="1">
      <alignment horizontal="center" vertical="center" wrapText="1"/>
    </xf>
    <xf numFmtId="4" fontId="0" fillId="0" borderId="33" xfId="0" applyNumberFormat="1" applyBorder="1" applyAlignment="1">
      <alignment vertical="center"/>
    </xf>
    <xf numFmtId="4" fontId="3" fillId="0" borderId="35" xfId="0" applyNumberFormat="1" applyFont="1" applyBorder="1" applyAlignment="1">
      <alignment horizontal="right" vertical="center" wrapText="1" shrinkToFit="1"/>
    </xf>
    <xf numFmtId="4" fontId="3" fillId="0" borderId="35" xfId="0" applyNumberFormat="1" applyFont="1" applyBorder="1" applyAlignment="1">
      <alignment horizontal="right" vertical="center" shrinkToFit="1"/>
    </xf>
    <xf numFmtId="4" fontId="0" fillId="0" borderId="35" xfId="0" applyNumberFormat="1" applyBorder="1" applyAlignment="1">
      <alignment vertical="center" shrinkToFit="1"/>
    </xf>
    <xf numFmtId="3" fontId="0" fillId="0" borderId="35" xfId="0" applyNumberFormat="1" applyBorder="1" applyAlignment="1">
      <alignment vertical="center"/>
    </xf>
    <xf numFmtId="4" fontId="8" fillId="0" borderId="33" xfId="0" applyNumberFormat="1" applyFont="1" applyBorder="1" applyAlignment="1">
      <alignment vertical="center"/>
    </xf>
    <xf numFmtId="4" fontId="8" fillId="0" borderId="35" xfId="0" applyNumberFormat="1" applyFont="1" applyBorder="1" applyAlignment="1">
      <alignment vertical="center" wrapText="1" shrinkToFit="1"/>
    </xf>
    <xf numFmtId="4" fontId="8" fillId="0" borderId="35" xfId="0" applyNumberFormat="1" applyFont="1" applyBorder="1" applyAlignment="1">
      <alignment vertical="center" shrinkToFit="1"/>
    </xf>
    <xf numFmtId="3" fontId="8" fillId="0" borderId="35" xfId="0" applyNumberFormat="1" applyFont="1" applyBorder="1" applyAlignment="1">
      <alignment vertical="center"/>
    </xf>
    <xf numFmtId="4" fontId="0" fillId="0" borderId="33" xfId="0" applyNumberFormat="1" applyBorder="1" applyAlignment="1">
      <alignment horizontal="left" vertical="center"/>
    </xf>
    <xf numFmtId="4" fontId="0" fillId="0" borderId="35" xfId="0" applyNumberFormat="1" applyBorder="1" applyAlignment="1">
      <alignment vertical="center" wrapText="1" shrinkToFit="1"/>
    </xf>
    <xf numFmtId="4" fontId="0" fillId="2" borderId="39" xfId="0" applyNumberFormat="1" applyFill="1" applyBorder="1" applyAlignment="1">
      <alignment vertical="center" wrapText="1" shrinkToFit="1"/>
    </xf>
    <xf numFmtId="4" fontId="0" fillId="2" borderId="39" xfId="0" applyNumberFormat="1" applyFill="1" applyBorder="1" applyAlignment="1">
      <alignment vertical="center" shrinkToFit="1"/>
    </xf>
    <xf numFmtId="3" fontId="0" fillId="2" borderId="39" xfId="0" applyNumberFormat="1" applyFill="1" applyBorder="1" applyAlignment="1">
      <alignment vertical="center"/>
    </xf>
    <xf numFmtId="0" fontId="4" fillId="2" borderId="11" xfId="0" applyFont="1" applyFill="1" applyBorder="1" applyAlignment="1">
      <alignment horizontal="left" vertical="center" indent="1"/>
    </xf>
    <xf numFmtId="0" fontId="5" fillId="2" borderId="7" xfId="0" applyFont="1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4" fontId="4" fillId="2" borderId="7" xfId="0" applyNumberFormat="1" applyFont="1" applyFill="1" applyBorder="1" applyAlignment="1">
      <alignment horizontal="left" vertical="center"/>
    </xf>
    <xf numFmtId="49" fontId="0" fillId="2" borderId="13" xfId="0" applyNumberFormat="1" applyFill="1" applyBorder="1" applyAlignment="1">
      <alignment horizontal="left" vertical="center"/>
    </xf>
    <xf numFmtId="0" fontId="0" fillId="2" borderId="7" xfId="0" applyFill="1" applyBorder="1" applyAlignment="1">
      <alignment wrapText="1"/>
    </xf>
    <xf numFmtId="0" fontId="0" fillId="2" borderId="7" xfId="0" applyFill="1" applyBorder="1"/>
    <xf numFmtId="49" fontId="8" fillId="2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4" borderId="30" xfId="0" applyFont="1" applyFill="1" applyBorder="1" applyAlignment="1">
      <alignment horizontal="center" vertical="center" wrapText="1"/>
    </xf>
    <xf numFmtId="0" fontId="15" fillId="4" borderId="31" xfId="0" applyFont="1" applyFill="1" applyBorder="1" applyAlignment="1">
      <alignment horizontal="center" vertical="center" wrapText="1"/>
    </xf>
    <xf numFmtId="0" fontId="15" fillId="4" borderId="32" xfId="0" applyFont="1" applyFill="1" applyBorder="1" applyAlignment="1">
      <alignment horizontal="center" vertical="center" wrapText="1"/>
    </xf>
    <xf numFmtId="49" fontId="7" fillId="0" borderId="33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vertical="center"/>
    </xf>
    <xf numFmtId="0" fontId="7" fillId="2" borderId="36" xfId="0" applyFont="1" applyFill="1" applyBorder="1" applyAlignment="1">
      <alignment vertical="center"/>
    </xf>
    <xf numFmtId="0" fontId="7" fillId="2" borderId="36" xfId="0" applyFont="1" applyFill="1" applyBorder="1" applyAlignment="1">
      <alignment vertical="center" wrapText="1"/>
    </xf>
    <xf numFmtId="0" fontId="7" fillId="2" borderId="37" xfId="0" applyFont="1" applyFill="1" applyBorder="1" applyAlignment="1">
      <alignment vertical="center" wrapText="1"/>
    </xf>
    <xf numFmtId="4" fontId="7" fillId="2" borderId="39" xfId="0" applyNumberFormat="1" applyFont="1" applyFill="1" applyBorder="1" applyAlignment="1">
      <alignment vertical="center"/>
    </xf>
    <xf numFmtId="3" fontId="7" fillId="0" borderId="35" xfId="0" applyNumberFormat="1" applyFont="1" applyBorder="1" applyAlignment="1">
      <alignment vertical="center"/>
    </xf>
    <xf numFmtId="3" fontId="7" fillId="2" borderId="39" xfId="0" applyNumberFormat="1" applyFont="1" applyFill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2" borderId="39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0" fontId="0" fillId="0" borderId="21" xfId="0" applyFont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49" fontId="0" fillId="2" borderId="12" xfId="0" applyNumberFormat="1" applyFill="1" applyBorder="1" applyAlignment="1">
      <alignment vertical="center"/>
    </xf>
    <xf numFmtId="0" fontId="0" fillId="4" borderId="15" xfId="0" applyFill="1" applyBorder="1"/>
    <xf numFmtId="0" fontId="0" fillId="4" borderId="21" xfId="0" applyFill="1" applyBorder="1"/>
    <xf numFmtId="0" fontId="0" fillId="4" borderId="21" xfId="0" applyFill="1" applyBorder="1" applyAlignment="1">
      <alignment horizontal="center"/>
    </xf>
    <xf numFmtId="49" fontId="0" fillId="4" borderId="21" xfId="0" applyNumberFormat="1" applyFill="1" applyBorder="1"/>
    <xf numFmtId="0" fontId="0" fillId="4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2" borderId="15" xfId="0" applyFont="1" applyFill="1" applyBorder="1" applyAlignment="1">
      <alignment vertical="top"/>
    </xf>
    <xf numFmtId="49" fontId="8" fillId="2" borderId="12" xfId="0" applyNumberFormat="1" applyFont="1" applyFill="1" applyBorder="1" applyAlignment="1">
      <alignment vertical="top"/>
    </xf>
    <xf numFmtId="0" fontId="8" fillId="2" borderId="12" xfId="0" applyFont="1" applyFill="1" applyBorder="1" applyAlignment="1">
      <alignment horizontal="center" vertical="top"/>
    </xf>
    <xf numFmtId="0" fontId="8" fillId="2" borderId="12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4" fontId="16" fillId="0" borderId="0" xfId="0" applyNumberFormat="1" applyFont="1" applyBorder="1" applyAlignment="1">
      <alignment vertical="top" shrinkToFit="1"/>
    </xf>
    <xf numFmtId="4" fontId="16" fillId="3" borderId="0" xfId="0" applyNumberFormat="1" applyFont="1" applyFill="1" applyBorder="1" applyAlignment="1" applyProtection="1">
      <alignment vertical="top" shrinkToFit="1"/>
      <protection locked="0"/>
    </xf>
    <xf numFmtId="4" fontId="8" fillId="2" borderId="0" xfId="0" applyNumberFormat="1" applyFont="1" applyFill="1" applyBorder="1" applyAlignment="1">
      <alignment vertical="top" shrinkToFit="1"/>
    </xf>
    <xf numFmtId="0" fontId="8" fillId="2" borderId="29" xfId="0" applyFont="1" applyFill="1" applyBorder="1" applyAlignment="1">
      <alignment vertical="top"/>
    </xf>
    <xf numFmtId="49" fontId="8" fillId="2" borderId="18" xfId="0" applyNumberFormat="1" applyFont="1" applyFill="1" applyBorder="1" applyAlignment="1">
      <alignment vertical="top"/>
    </xf>
    <xf numFmtId="0" fontId="8" fillId="2" borderId="18" xfId="0" applyFont="1" applyFill="1" applyBorder="1" applyAlignment="1">
      <alignment horizontal="center" vertical="top" shrinkToFit="1"/>
    </xf>
    <xf numFmtId="164" fontId="8" fillId="2" borderId="18" xfId="0" applyNumberFormat="1" applyFont="1" applyFill="1" applyBorder="1" applyAlignment="1">
      <alignment vertical="top" shrinkToFit="1"/>
    </xf>
    <xf numFmtId="4" fontId="8" fillId="2" borderId="18" xfId="0" applyNumberFormat="1" applyFont="1" applyFill="1" applyBorder="1" applyAlignment="1">
      <alignment vertical="top" shrinkToFit="1"/>
    </xf>
    <xf numFmtId="4" fontId="8" fillId="2" borderId="40" xfId="0" applyNumberFormat="1" applyFont="1" applyFill="1" applyBorder="1" applyAlignment="1">
      <alignment vertical="top" shrinkToFit="1"/>
    </xf>
    <xf numFmtId="0" fontId="16" fillId="0" borderId="41" xfId="0" applyFont="1" applyBorder="1" applyAlignment="1">
      <alignment vertical="top"/>
    </xf>
    <xf numFmtId="49" fontId="16" fillId="0" borderId="42" xfId="0" applyNumberFormat="1" applyFont="1" applyBorder="1" applyAlignment="1">
      <alignment vertical="top"/>
    </xf>
    <xf numFmtId="0" fontId="16" fillId="0" borderId="42" xfId="0" applyFont="1" applyBorder="1" applyAlignment="1">
      <alignment horizontal="center" vertical="top" shrinkToFit="1"/>
    </xf>
    <xf numFmtId="164" fontId="16" fillId="0" borderId="42" xfId="0" applyNumberFormat="1" applyFont="1" applyBorder="1" applyAlignment="1">
      <alignment vertical="top" shrinkToFit="1"/>
    </xf>
    <xf numFmtId="4" fontId="16" fillId="3" borderId="42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0" fontId="16" fillId="0" borderId="44" xfId="0" applyFont="1" applyBorder="1" applyAlignment="1">
      <alignment vertical="top"/>
    </xf>
    <xf numFmtId="49" fontId="16" fillId="0" borderId="45" xfId="0" applyNumberFormat="1" applyFont="1" applyBorder="1" applyAlignment="1">
      <alignment vertical="top"/>
    </xf>
    <xf numFmtId="0" fontId="16" fillId="0" borderId="45" xfId="0" applyFont="1" applyBorder="1" applyAlignment="1">
      <alignment horizontal="center" vertical="top" shrinkToFit="1"/>
    </xf>
    <xf numFmtId="164" fontId="16" fillId="0" borderId="45" xfId="0" applyNumberFormat="1" applyFont="1" applyBorder="1" applyAlignment="1">
      <alignment vertical="top" shrinkToFit="1"/>
    </xf>
    <xf numFmtId="4" fontId="16" fillId="3" borderId="45" xfId="0" applyNumberFormat="1" applyFont="1" applyFill="1" applyBorder="1" applyAlignment="1" applyProtection="1">
      <alignment vertical="top" shrinkToFit="1"/>
      <protection locked="0"/>
    </xf>
    <xf numFmtId="4" fontId="16" fillId="0" borderId="46" xfId="0" applyNumberFormat="1" applyFont="1" applyBorder="1" applyAlignment="1">
      <alignment vertical="top" shrinkToFit="1"/>
    </xf>
    <xf numFmtId="0" fontId="18" fillId="0" borderId="0" xfId="0" applyNumberFormat="1" applyFont="1" applyAlignment="1">
      <alignment wrapText="1"/>
    </xf>
    <xf numFmtId="4" fontId="8" fillId="2" borderId="22" xfId="0" applyNumberFormat="1" applyFont="1" applyFill="1" applyBorder="1" applyAlignment="1">
      <alignment vertical="top"/>
    </xf>
    <xf numFmtId="49" fontId="8" fillId="2" borderId="18" xfId="0" applyNumberFormat="1" applyFont="1" applyFill="1" applyBorder="1" applyAlignment="1">
      <alignment horizontal="left" vertical="top" wrapText="1"/>
    </xf>
    <xf numFmtId="49" fontId="16" fillId="0" borderId="42" xfId="0" applyNumberFormat="1" applyFont="1" applyBorder="1" applyAlignment="1">
      <alignment horizontal="left" vertical="top" wrapText="1"/>
    </xf>
    <xf numFmtId="49" fontId="16" fillId="0" borderId="45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2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49" fontId="7" fillId="0" borderId="33" xfId="0" applyNumberFormat="1" applyFont="1" applyBorder="1" applyAlignment="1">
      <alignment vertical="center" wrapText="1"/>
    </xf>
    <xf numFmtId="49" fontId="7" fillId="0" borderId="34" xfId="0" applyNumberFormat="1" applyFont="1" applyBorder="1" applyAlignment="1">
      <alignment vertical="center" wrapText="1"/>
    </xf>
    <xf numFmtId="4" fontId="0" fillId="0" borderId="34" xfId="0" applyNumberFormat="1" applyBorder="1" applyAlignment="1">
      <alignment vertical="center" wrapText="1"/>
    </xf>
    <xf numFmtId="4" fontId="8" fillId="0" borderId="34" xfId="0" applyNumberFormat="1" applyFont="1" applyBorder="1" applyAlignment="1">
      <alignment vertical="center" wrapText="1"/>
    </xf>
    <xf numFmtId="4" fontId="0" fillId="2" borderId="36" xfId="0" applyNumberFormat="1" applyFill="1" applyBorder="1" applyAlignment="1">
      <alignment vertical="center"/>
    </xf>
    <xf numFmtId="4" fontId="0" fillId="2" borderId="37" xfId="0" applyNumberFormat="1" applyFill="1" applyBorder="1" applyAlignment="1">
      <alignment vertical="center"/>
    </xf>
    <xf numFmtId="4" fontId="0" fillId="2" borderId="38" xfId="0" applyNumberFormat="1" applyFill="1" applyBorder="1" applyAlignment="1">
      <alignment vertical="center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" fontId="12" fillId="2" borderId="7" xfId="0" applyNumberFormat="1" applyFont="1" applyFill="1" applyBorder="1" applyAlignment="1">
      <alignment horizontal="right" vertical="center"/>
    </xf>
    <xf numFmtId="2" fontId="12" fillId="2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8" fillId="3" borderId="0" xfId="0" applyNumberFormat="1" applyFont="1" applyFill="1" applyAlignment="1" applyProtection="1">
      <alignment horizontal="left" vertical="center"/>
      <protection locked="0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49" fontId="8" fillId="3" borderId="6" xfId="0" applyNumberFormat="1" applyFont="1" applyFill="1" applyBorder="1" applyAlignment="1" applyProtection="1">
      <alignment horizontal="left" vertical="center"/>
      <protection locked="0"/>
    </xf>
    <xf numFmtId="49" fontId="0" fillId="3" borderId="6" xfId="0" applyNumberFormat="1" applyFill="1" applyBorder="1" applyAlignment="1" applyProtection="1">
      <alignment horizontal="left" vertical="center"/>
      <protection locked="0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9" fontId="6" fillId="2" borderId="18" xfId="0" applyNumberFormat="1" applyFont="1" applyFill="1" applyBorder="1" applyAlignment="1">
      <alignment horizontal="left" vertical="center" wrapText="1"/>
    </xf>
    <xf numFmtId="0" fontId="0" fillId="2" borderId="18" xfId="0" applyFill="1" applyBorder="1" applyAlignment="1">
      <alignment wrapText="1"/>
    </xf>
    <xf numFmtId="0" fontId="0" fillId="2" borderId="19" xfId="0" applyFill="1" applyBorder="1" applyAlignment="1">
      <alignment wrapText="1"/>
    </xf>
    <xf numFmtId="49" fontId="8" fillId="2" borderId="0" xfId="0" applyNumberFormat="1" applyFont="1" applyFill="1" applyAlignment="1">
      <alignment horizontal="left" vertical="center" wrapText="1"/>
    </xf>
    <xf numFmtId="0" fontId="0" fillId="2" borderId="0" xfId="0" applyFill="1" applyAlignment="1">
      <alignment wrapText="1"/>
    </xf>
    <xf numFmtId="0" fontId="0" fillId="2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49" fontId="8" fillId="3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2" borderId="12" xfId="0" applyNumberFormat="1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17" fillId="0" borderId="0" xfId="0" applyNumberFormat="1" applyFont="1" applyBorder="1" applyAlignment="1">
      <alignment horizontal="left" vertical="top" wrapText="1"/>
    </xf>
    <xf numFmtId="0" fontId="17" fillId="0" borderId="0" xfId="0" applyNumberFormat="1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3" borderId="29" xfId="0" applyFill="1" applyBorder="1" applyAlignment="1" applyProtection="1">
      <alignment vertical="top" wrapText="1"/>
      <protection locked="0"/>
    </xf>
    <xf numFmtId="0" fontId="0" fillId="3" borderId="18" xfId="0" applyFill="1" applyBorder="1" applyAlignment="1" applyProtection="1">
      <alignment vertical="top" wrapText="1"/>
      <protection locked="0"/>
    </xf>
    <xf numFmtId="0" fontId="0" fillId="3" borderId="18" xfId="0" applyFill="1" applyBorder="1" applyAlignment="1" applyProtection="1">
      <alignment horizontal="left" vertical="top" wrapText="1"/>
      <protection locked="0"/>
    </xf>
    <xf numFmtId="0" fontId="0" fillId="3" borderId="40" xfId="0" applyFill="1" applyBorder="1" applyAlignment="1" applyProtection="1">
      <alignment vertical="top" wrapText="1"/>
      <protection locked="0"/>
    </xf>
    <xf numFmtId="0" fontId="0" fillId="3" borderId="26" xfId="0" applyFill="1" applyBorder="1" applyAlignment="1" applyProtection="1">
      <alignment vertical="top" wrapText="1"/>
      <protection locked="0"/>
    </xf>
    <xf numFmtId="0" fontId="0" fillId="3" borderId="0" xfId="0" applyFill="1" applyBorder="1" applyAlignment="1" applyProtection="1">
      <alignment vertical="top" wrapText="1"/>
      <protection locked="0"/>
    </xf>
    <xf numFmtId="0" fontId="0" fillId="3" borderId="0" xfId="0" applyFill="1" applyBorder="1" applyAlignment="1" applyProtection="1">
      <alignment horizontal="left" vertical="top" wrapText="1"/>
      <protection locked="0"/>
    </xf>
    <xf numFmtId="0" fontId="0" fillId="3" borderId="27" xfId="0" applyFill="1" applyBorder="1" applyAlignment="1" applyProtection="1">
      <alignment vertical="top" wrapText="1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0" fontId="0" fillId="3" borderId="6" xfId="0" applyFill="1" applyBorder="1" applyAlignment="1" applyProtection="1">
      <alignment vertical="top" wrapText="1"/>
      <protection locked="0"/>
    </xf>
    <xf numFmtId="0" fontId="0" fillId="3" borderId="6" xfId="0" applyFill="1" applyBorder="1" applyAlignment="1" applyProtection="1">
      <alignment horizontal="left" vertical="top" wrapText="1"/>
      <protection locked="0"/>
    </xf>
    <xf numFmtId="0" fontId="0" fillId="3" borderId="28" xfId="0" applyFill="1" applyBorder="1" applyAlignment="1" applyProtection="1">
      <alignment vertical="top" wrapText="1"/>
      <protection locked="0"/>
    </xf>
    <xf numFmtId="0" fontId="17" fillId="0" borderId="18" xfId="0" applyNumberFormat="1" applyFont="1" applyBorder="1" applyAlignment="1">
      <alignment horizontal="left" vertical="top" wrapText="1"/>
    </xf>
    <xf numFmtId="0" fontId="17" fillId="0" borderId="18" xfId="0" applyNumberFormat="1" applyFont="1" applyBorder="1" applyAlignment="1">
      <alignment vertical="top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68"/>
  <sheetViews>
    <sheetView showGridLines="0" topLeftCell="B70" zoomScaleSheetLayoutView="75" workbookViewId="0">
      <selection activeCell="D112" sqref="D112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38</v>
      </c>
      <c r="B1" s="221" t="s">
        <v>4</v>
      </c>
      <c r="C1" s="222"/>
      <c r="D1" s="222"/>
      <c r="E1" s="222"/>
      <c r="F1" s="222"/>
      <c r="G1" s="222"/>
      <c r="H1" s="222"/>
      <c r="I1" s="222"/>
      <c r="J1" s="223"/>
    </row>
    <row r="2" spans="1:15" ht="36" customHeight="1" x14ac:dyDescent="0.2">
      <c r="A2" s="2"/>
      <c r="B2" s="77" t="s">
        <v>24</v>
      </c>
      <c r="C2" s="78"/>
      <c r="D2" s="79" t="s">
        <v>46</v>
      </c>
      <c r="E2" s="227" t="s">
        <v>277</v>
      </c>
      <c r="F2" s="228"/>
      <c r="G2" s="228"/>
      <c r="H2" s="228"/>
      <c r="I2" s="228"/>
      <c r="J2" s="229"/>
      <c r="O2" s="1"/>
    </row>
    <row r="3" spans="1:15" ht="27" customHeight="1" x14ac:dyDescent="0.2">
      <c r="A3" s="2"/>
      <c r="B3" s="80" t="s">
        <v>44</v>
      </c>
      <c r="C3" s="78"/>
      <c r="D3" s="81" t="s">
        <v>43</v>
      </c>
      <c r="E3" s="230" t="s">
        <v>42</v>
      </c>
      <c r="F3" s="231"/>
      <c r="G3" s="231"/>
      <c r="H3" s="231"/>
      <c r="I3" s="231"/>
      <c r="J3" s="232"/>
    </row>
    <row r="4" spans="1:15" ht="23.25" customHeight="1" x14ac:dyDescent="0.2">
      <c r="A4" s="76">
        <v>846</v>
      </c>
      <c r="B4" s="82" t="s">
        <v>45</v>
      </c>
      <c r="C4" s="83"/>
      <c r="D4" s="84" t="s">
        <v>41</v>
      </c>
      <c r="E4" s="210" t="s">
        <v>42</v>
      </c>
      <c r="F4" s="211"/>
      <c r="G4" s="211"/>
      <c r="H4" s="211"/>
      <c r="I4" s="211"/>
      <c r="J4" s="212"/>
    </row>
    <row r="5" spans="1:15" ht="24" customHeight="1" x14ac:dyDescent="0.2">
      <c r="A5" s="2"/>
      <c r="B5" s="31" t="s">
        <v>23</v>
      </c>
      <c r="D5" s="215"/>
      <c r="E5" s="216"/>
      <c r="F5" s="216"/>
      <c r="G5" s="216"/>
      <c r="H5" s="18" t="s">
        <v>40</v>
      </c>
      <c r="I5" s="22"/>
      <c r="J5" s="8"/>
    </row>
    <row r="6" spans="1:15" ht="15.75" customHeight="1" x14ac:dyDescent="0.2">
      <c r="A6" s="2"/>
      <c r="B6" s="28"/>
      <c r="C6" s="55"/>
      <c r="D6" s="217"/>
      <c r="E6" s="218"/>
      <c r="F6" s="218"/>
      <c r="G6" s="218"/>
      <c r="H6" s="18" t="s">
        <v>36</v>
      </c>
      <c r="I6" s="22"/>
      <c r="J6" s="8"/>
    </row>
    <row r="7" spans="1:15" ht="15.75" customHeight="1" x14ac:dyDescent="0.2">
      <c r="A7" s="2"/>
      <c r="B7" s="29"/>
      <c r="C7" s="56"/>
      <c r="D7" s="53"/>
      <c r="E7" s="219"/>
      <c r="F7" s="220"/>
      <c r="G7" s="220"/>
      <c r="H7" s="24"/>
      <c r="I7" s="23"/>
      <c r="J7" s="34"/>
    </row>
    <row r="8" spans="1:15" ht="24" hidden="1" customHeight="1" x14ac:dyDescent="0.2">
      <c r="A8" s="2"/>
      <c r="B8" s="31" t="s">
        <v>21</v>
      </c>
      <c r="D8" s="51"/>
      <c r="H8" s="18" t="s">
        <v>40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36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20</v>
      </c>
      <c r="D11" s="234"/>
      <c r="E11" s="234"/>
      <c r="F11" s="234"/>
      <c r="G11" s="234"/>
      <c r="H11" s="18" t="s">
        <v>40</v>
      </c>
      <c r="I11" s="86" t="s">
        <v>48</v>
      </c>
      <c r="J11" s="8"/>
    </row>
    <row r="12" spans="1:15" ht="15.75" customHeight="1" x14ac:dyDescent="0.2">
      <c r="A12" s="2"/>
      <c r="B12" s="28"/>
      <c r="C12" s="55"/>
      <c r="D12" s="209"/>
      <c r="E12" s="209"/>
      <c r="F12" s="209"/>
      <c r="G12" s="209"/>
      <c r="H12" s="18" t="s">
        <v>36</v>
      </c>
      <c r="I12" s="86" t="s">
        <v>49</v>
      </c>
      <c r="J12" s="8"/>
    </row>
    <row r="13" spans="1:15" ht="15.75" customHeight="1" x14ac:dyDescent="0.2">
      <c r="A13" s="2"/>
      <c r="B13" s="29"/>
      <c r="C13" s="56"/>
      <c r="D13" s="85"/>
      <c r="E13" s="213"/>
      <c r="F13" s="214"/>
      <c r="G13" s="214"/>
      <c r="H13" s="19"/>
      <c r="I13" s="23"/>
      <c r="J13" s="34"/>
    </row>
    <row r="14" spans="1:15" ht="24" customHeight="1" x14ac:dyDescent="0.2">
      <c r="A14" s="2"/>
      <c r="B14" s="43" t="s">
        <v>22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34</v>
      </c>
      <c r="C15" s="61"/>
      <c r="D15" s="54"/>
      <c r="E15" s="233"/>
      <c r="F15" s="233"/>
      <c r="G15" s="235"/>
      <c r="H15" s="235"/>
      <c r="I15" s="235" t="s">
        <v>31</v>
      </c>
      <c r="J15" s="236"/>
    </row>
    <row r="16" spans="1:15" ht="23.25" customHeight="1" x14ac:dyDescent="0.2">
      <c r="A16" s="139" t="s">
        <v>26</v>
      </c>
      <c r="B16" s="38" t="s">
        <v>26</v>
      </c>
      <c r="C16" s="62"/>
      <c r="D16" s="63"/>
      <c r="E16" s="198"/>
      <c r="F16" s="199"/>
      <c r="G16" s="198"/>
      <c r="H16" s="199"/>
      <c r="I16" s="198">
        <f>SUMIF(F49:F64,A16,I49:I64)+SUMIF(F49:F64,"PSU",I49:I64)</f>
        <v>0</v>
      </c>
      <c r="J16" s="200"/>
    </row>
    <row r="17" spans="1:10" ht="23.25" customHeight="1" x14ac:dyDescent="0.2">
      <c r="A17" s="139" t="s">
        <v>27</v>
      </c>
      <c r="B17" s="38" t="s">
        <v>27</v>
      </c>
      <c r="C17" s="62"/>
      <c r="D17" s="63"/>
      <c r="E17" s="198"/>
      <c r="F17" s="199"/>
      <c r="G17" s="198"/>
      <c r="H17" s="199"/>
      <c r="I17" s="198">
        <f>SUMIF(F49:F64,A17,I49:I64)</f>
        <v>0</v>
      </c>
      <c r="J17" s="200"/>
    </row>
    <row r="18" spans="1:10" ht="23.25" customHeight="1" x14ac:dyDescent="0.2">
      <c r="A18" s="139" t="s">
        <v>28</v>
      </c>
      <c r="B18" s="38" t="s">
        <v>28</v>
      </c>
      <c r="C18" s="62"/>
      <c r="D18" s="63"/>
      <c r="E18" s="198"/>
      <c r="F18" s="199"/>
      <c r="G18" s="198"/>
      <c r="H18" s="199"/>
      <c r="I18" s="198">
        <f>SUMIF(F49:F64,A18,I49:I64)</f>
        <v>0</v>
      </c>
      <c r="J18" s="200"/>
    </row>
    <row r="19" spans="1:10" ht="23.25" customHeight="1" x14ac:dyDescent="0.2">
      <c r="A19" s="139" t="s">
        <v>86</v>
      </c>
      <c r="B19" s="38" t="s">
        <v>29</v>
      </c>
      <c r="C19" s="62"/>
      <c r="D19" s="63"/>
      <c r="E19" s="198"/>
      <c r="F19" s="199"/>
      <c r="G19" s="198"/>
      <c r="H19" s="199"/>
      <c r="I19" s="198">
        <f>SUMIF(F49:F64,A19,I49:I64)</f>
        <v>0</v>
      </c>
      <c r="J19" s="200"/>
    </row>
    <row r="20" spans="1:10" ht="23.25" customHeight="1" x14ac:dyDescent="0.2">
      <c r="A20" s="139" t="s">
        <v>87</v>
      </c>
      <c r="B20" s="38" t="s">
        <v>30</v>
      </c>
      <c r="C20" s="62"/>
      <c r="D20" s="63"/>
      <c r="E20" s="198"/>
      <c r="F20" s="199"/>
      <c r="G20" s="198"/>
      <c r="H20" s="199"/>
      <c r="I20" s="198">
        <f>SUMIF(F49:F64,A20,I49:I64)</f>
        <v>0</v>
      </c>
      <c r="J20" s="200"/>
    </row>
    <row r="21" spans="1:10" ht="23.25" customHeight="1" x14ac:dyDescent="0.2">
      <c r="A21" s="2"/>
      <c r="B21" s="48" t="s">
        <v>31</v>
      </c>
      <c r="C21" s="64"/>
      <c r="D21" s="65"/>
      <c r="E21" s="201"/>
      <c r="F21" s="237"/>
      <c r="G21" s="201"/>
      <c r="H21" s="237"/>
      <c r="I21" s="201">
        <f>SUM(I16:J20)</f>
        <v>0</v>
      </c>
      <c r="J21" s="202"/>
    </row>
    <row r="22" spans="1:10" ht="33" customHeight="1" x14ac:dyDescent="0.2">
      <c r="A22" s="2"/>
      <c r="B22" s="42" t="s">
        <v>35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>
        <f>ZakladDPHSni*SazbaDPH1/100</f>
        <v>0</v>
      </c>
      <c r="B23" s="38" t="s">
        <v>13</v>
      </c>
      <c r="C23" s="62"/>
      <c r="D23" s="63"/>
      <c r="E23" s="67">
        <v>15</v>
      </c>
      <c r="F23" s="39" t="s">
        <v>0</v>
      </c>
      <c r="G23" s="196">
        <f>ZakladDPHSniVypocet</f>
        <v>0</v>
      </c>
      <c r="H23" s="197"/>
      <c r="I23" s="197"/>
      <c r="J23" s="40" t="str">
        <f t="shared" ref="J23:J28" si="0">Mena</f>
        <v>CZK</v>
      </c>
    </row>
    <row r="24" spans="1:10" ht="23.25" customHeight="1" x14ac:dyDescent="0.2">
      <c r="A24" s="2">
        <f>(A23-INT(A23))*100</f>
        <v>0</v>
      </c>
      <c r="B24" s="38" t="s">
        <v>14</v>
      </c>
      <c r="C24" s="62"/>
      <c r="D24" s="63"/>
      <c r="E24" s="67">
        <f>SazbaDPH1</f>
        <v>15</v>
      </c>
      <c r="F24" s="39" t="s">
        <v>0</v>
      </c>
      <c r="G24" s="194">
        <f>A23</f>
        <v>0</v>
      </c>
      <c r="H24" s="195"/>
      <c r="I24" s="195"/>
      <c r="J24" s="40" t="str">
        <f t="shared" si="0"/>
        <v>CZK</v>
      </c>
    </row>
    <row r="25" spans="1:10" ht="23.25" customHeight="1" x14ac:dyDescent="0.2">
      <c r="A25" s="2">
        <f>ZakladDPHZakl*SazbaDPH2/100</f>
        <v>0</v>
      </c>
      <c r="B25" s="38" t="s">
        <v>15</v>
      </c>
      <c r="C25" s="62"/>
      <c r="D25" s="63"/>
      <c r="E25" s="67">
        <v>21</v>
      </c>
      <c r="F25" s="39" t="s">
        <v>0</v>
      </c>
      <c r="G25" s="196">
        <f>ZakladDPHZaklVypocet</f>
        <v>0</v>
      </c>
      <c r="H25" s="197"/>
      <c r="I25" s="197"/>
      <c r="J25" s="40" t="str">
        <f t="shared" si="0"/>
        <v>CZK</v>
      </c>
    </row>
    <row r="26" spans="1:10" ht="23.25" customHeight="1" x14ac:dyDescent="0.2">
      <c r="A26" s="2">
        <f>(A25-INT(A25))*100</f>
        <v>0</v>
      </c>
      <c r="B26" s="32" t="s">
        <v>16</v>
      </c>
      <c r="C26" s="68"/>
      <c r="D26" s="54"/>
      <c r="E26" s="69">
        <f>SazbaDPH2</f>
        <v>21</v>
      </c>
      <c r="F26" s="30" t="s">
        <v>0</v>
      </c>
      <c r="G26" s="224">
        <f>A25</f>
        <v>0</v>
      </c>
      <c r="H26" s="225"/>
      <c r="I26" s="225"/>
      <c r="J26" s="37" t="str">
        <f t="shared" si="0"/>
        <v>CZK</v>
      </c>
    </row>
    <row r="27" spans="1:10" ht="23.25" customHeight="1" thickBot="1" x14ac:dyDescent="0.25">
      <c r="A27" s="2">
        <f>ZakladDPHSni+DPHSni+ZakladDPHZakl+DPHZakl</f>
        <v>0</v>
      </c>
      <c r="B27" s="31" t="s">
        <v>5</v>
      </c>
      <c r="C27" s="70"/>
      <c r="D27" s="71"/>
      <c r="E27" s="70"/>
      <c r="F27" s="16"/>
      <c r="G27" s="226">
        <f>CenaCelkem-(ZakladDPHSni+DPHSni+ZakladDPHZakl+DPHZakl)</f>
        <v>0</v>
      </c>
      <c r="H27" s="226"/>
      <c r="I27" s="226"/>
      <c r="J27" s="41" t="str">
        <f t="shared" si="0"/>
        <v>CZK</v>
      </c>
    </row>
    <row r="28" spans="1:10" ht="27.75" hidden="1" customHeight="1" thickBot="1" x14ac:dyDescent="0.25">
      <c r="A28" s="2"/>
      <c r="B28" s="113" t="s">
        <v>25</v>
      </c>
      <c r="C28" s="114"/>
      <c r="D28" s="114"/>
      <c r="E28" s="115"/>
      <c r="F28" s="116"/>
      <c r="G28" s="203">
        <f>ZakladDPHSniVypocet+ZakladDPHZaklVypocet</f>
        <v>0</v>
      </c>
      <c r="H28" s="204"/>
      <c r="I28" s="204"/>
      <c r="J28" s="117" t="str">
        <f t="shared" si="0"/>
        <v>CZK</v>
      </c>
    </row>
    <row r="29" spans="1:10" ht="27.75" customHeight="1" thickBot="1" x14ac:dyDescent="0.25">
      <c r="A29" s="2">
        <f>(A27-INT(A27))*100</f>
        <v>0</v>
      </c>
      <c r="B29" s="113" t="s">
        <v>37</v>
      </c>
      <c r="C29" s="118"/>
      <c r="D29" s="118"/>
      <c r="E29" s="118"/>
      <c r="F29" s="119"/>
      <c r="G29" s="203">
        <f>IF(A29&gt;50, ROUNDUP(A27, 0), ROUNDDOWN(A27, 0))</f>
        <v>0</v>
      </c>
      <c r="H29" s="203"/>
      <c r="I29" s="203"/>
      <c r="J29" s="120" t="s">
        <v>52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12</v>
      </c>
      <c r="D32" s="73"/>
      <c r="E32" s="73"/>
      <c r="F32" s="15" t="s">
        <v>11</v>
      </c>
      <c r="G32" s="26"/>
      <c r="H32" s="27">
        <v>43924</v>
      </c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205"/>
      <c r="E34" s="206"/>
      <c r="G34" s="207"/>
      <c r="H34" s="208"/>
      <c r="I34" s="208"/>
      <c r="J34" s="25"/>
    </row>
    <row r="35" spans="1:10" ht="12.75" customHeight="1" x14ac:dyDescent="0.2">
      <c r="A35" s="2"/>
      <c r="B35" s="2"/>
      <c r="D35" s="193" t="s">
        <v>2</v>
      </c>
      <c r="E35" s="193"/>
      <c r="H35" s="10" t="s">
        <v>3</v>
      </c>
      <c r="J35" s="9"/>
    </row>
    <row r="36" spans="1:10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hidden="1" customHeight="1" x14ac:dyDescent="0.2">
      <c r="B37" s="90" t="s">
        <v>17</v>
      </c>
      <c r="C37" s="91"/>
      <c r="D37" s="91"/>
      <c r="E37" s="91"/>
      <c r="F37" s="92"/>
      <c r="G37" s="92"/>
      <c r="H37" s="92"/>
      <c r="I37" s="92"/>
      <c r="J37" s="93"/>
    </row>
    <row r="38" spans="1:10" ht="25.5" hidden="1" customHeight="1" x14ac:dyDescent="0.2">
      <c r="A38" s="89" t="s">
        <v>39</v>
      </c>
      <c r="B38" s="94" t="s">
        <v>18</v>
      </c>
      <c r="C38" s="95" t="s">
        <v>6</v>
      </c>
      <c r="D38" s="95"/>
      <c r="E38" s="95"/>
      <c r="F38" s="96" t="str">
        <f>B23</f>
        <v>Základ pro sníženou DPH</v>
      </c>
      <c r="G38" s="96" t="str">
        <f>B25</f>
        <v>Základ pro základní DPH</v>
      </c>
      <c r="H38" s="97" t="s">
        <v>19</v>
      </c>
      <c r="I38" s="97" t="s">
        <v>1</v>
      </c>
      <c r="J38" s="98" t="s">
        <v>0</v>
      </c>
    </row>
    <row r="39" spans="1:10" ht="25.5" hidden="1" customHeight="1" x14ac:dyDescent="0.2">
      <c r="A39" s="89">
        <v>1</v>
      </c>
      <c r="B39" s="99" t="s">
        <v>50</v>
      </c>
      <c r="C39" s="188"/>
      <c r="D39" s="188"/>
      <c r="E39" s="188"/>
      <c r="F39" s="100">
        <f>'01 1 Pol'!AE101</f>
        <v>0</v>
      </c>
      <c r="G39" s="101">
        <f>'01 1 Pol'!AF101</f>
        <v>0</v>
      </c>
      <c r="H39" s="102">
        <f>(F39*SazbaDPH1/100)+(G39*SazbaDPH2/100)</f>
        <v>0</v>
      </c>
      <c r="I39" s="102">
        <f>F39+G39+H39</f>
        <v>0</v>
      </c>
      <c r="J39" s="103" t="str">
        <f>IF(CenaCelkemVypocet=0,"",I39/CenaCelkemVypocet*100)</f>
        <v/>
      </c>
    </row>
    <row r="40" spans="1:10" ht="25.5" hidden="1" customHeight="1" x14ac:dyDescent="0.2">
      <c r="A40" s="89">
        <v>2</v>
      </c>
      <c r="B40" s="104" t="s">
        <v>43</v>
      </c>
      <c r="C40" s="189" t="s">
        <v>42</v>
      </c>
      <c r="D40" s="189"/>
      <c r="E40" s="189"/>
      <c r="F40" s="105">
        <f>'01 1 Pol'!AE101</f>
        <v>0</v>
      </c>
      <c r="G40" s="106">
        <f>'01 1 Pol'!AF101</f>
        <v>0</v>
      </c>
      <c r="H40" s="106">
        <f>(F40*SazbaDPH1/100)+(G40*SazbaDPH2/100)</f>
        <v>0</v>
      </c>
      <c r="I40" s="106">
        <f>F40+G40+H40</f>
        <v>0</v>
      </c>
      <c r="J40" s="107" t="str">
        <f>IF(CenaCelkemVypocet=0,"",I40/CenaCelkemVypocet*100)</f>
        <v/>
      </c>
    </row>
    <row r="41" spans="1:10" ht="25.5" hidden="1" customHeight="1" x14ac:dyDescent="0.2">
      <c r="A41" s="89">
        <v>3</v>
      </c>
      <c r="B41" s="108" t="s">
        <v>41</v>
      </c>
      <c r="C41" s="188" t="s">
        <v>42</v>
      </c>
      <c r="D41" s="188"/>
      <c r="E41" s="188"/>
      <c r="F41" s="109">
        <f>'01 1 Pol'!AE101</f>
        <v>0</v>
      </c>
      <c r="G41" s="102">
        <f>'01 1 Pol'!AF101</f>
        <v>0</v>
      </c>
      <c r="H41" s="102">
        <f>(F41*SazbaDPH1/100)+(G41*SazbaDPH2/100)</f>
        <v>0</v>
      </c>
      <c r="I41" s="102">
        <f>F41+G41+H41</f>
        <v>0</v>
      </c>
      <c r="J41" s="103" t="str">
        <f>IF(CenaCelkemVypocet=0,"",I41/CenaCelkemVypocet*100)</f>
        <v/>
      </c>
    </row>
    <row r="42" spans="1:10" ht="25.5" hidden="1" customHeight="1" x14ac:dyDescent="0.2">
      <c r="A42" s="89"/>
      <c r="B42" s="190" t="s">
        <v>51</v>
      </c>
      <c r="C42" s="191"/>
      <c r="D42" s="191"/>
      <c r="E42" s="192"/>
      <c r="F42" s="110">
        <f>SUMIF(A39:A41,"=1",F39:F41)</f>
        <v>0</v>
      </c>
      <c r="G42" s="111">
        <f>SUMIF(A39:A41,"=1",G39:G41)</f>
        <v>0</v>
      </c>
      <c r="H42" s="111">
        <f>SUMIF(A39:A41,"=1",H39:H41)</f>
        <v>0</v>
      </c>
      <c r="I42" s="111">
        <f>SUMIF(A39:A41,"=1",I39:I41)</f>
        <v>0</v>
      </c>
      <c r="J42" s="112">
        <f>SUMIF(A39:A41,"=1",J39:J41)</f>
        <v>0</v>
      </c>
    </row>
    <row r="46" spans="1:10" ht="15.75" x14ac:dyDescent="0.25">
      <c r="B46" s="121" t="s">
        <v>53</v>
      </c>
    </row>
    <row r="48" spans="1:10" ht="25.5" customHeight="1" x14ac:dyDescent="0.2">
      <c r="A48" s="123"/>
      <c r="B48" s="126" t="s">
        <v>18</v>
      </c>
      <c r="C48" s="126" t="s">
        <v>6</v>
      </c>
      <c r="D48" s="127"/>
      <c r="E48" s="127"/>
      <c r="F48" s="128" t="s">
        <v>54</v>
      </c>
      <c r="G48" s="128"/>
      <c r="H48" s="128"/>
      <c r="I48" s="128" t="s">
        <v>31</v>
      </c>
      <c r="J48" s="128" t="s">
        <v>0</v>
      </c>
    </row>
    <row r="49" spans="1:10" ht="36.75" customHeight="1" x14ac:dyDescent="0.2">
      <c r="A49" s="124"/>
      <c r="B49" s="129" t="s">
        <v>55</v>
      </c>
      <c r="C49" s="186" t="s">
        <v>56</v>
      </c>
      <c r="D49" s="187"/>
      <c r="E49" s="187"/>
      <c r="F49" s="137" t="s">
        <v>26</v>
      </c>
      <c r="G49" s="130"/>
      <c r="H49" s="130"/>
      <c r="I49" s="130">
        <f>'01 1 Pol'!G8</f>
        <v>0</v>
      </c>
      <c r="J49" s="135" t="str">
        <f>IF(I65=0,"",I49/I65*100)</f>
        <v/>
      </c>
    </row>
    <row r="50" spans="1:10" ht="36.75" customHeight="1" x14ac:dyDescent="0.2">
      <c r="A50" s="124"/>
      <c r="B50" s="129" t="s">
        <v>57</v>
      </c>
      <c r="C50" s="186" t="s">
        <v>58</v>
      </c>
      <c r="D50" s="187"/>
      <c r="E50" s="187"/>
      <c r="F50" s="137" t="s">
        <v>26</v>
      </c>
      <c r="G50" s="130"/>
      <c r="H50" s="130"/>
      <c r="I50" s="130">
        <f>'01 1 Pol'!G11</f>
        <v>0</v>
      </c>
      <c r="J50" s="135" t="str">
        <f>IF(I65=0,"",I50/I65*100)</f>
        <v/>
      </c>
    </row>
    <row r="51" spans="1:10" ht="36.75" customHeight="1" x14ac:dyDescent="0.2">
      <c r="A51" s="124"/>
      <c r="B51" s="129" t="s">
        <v>59</v>
      </c>
      <c r="C51" s="186" t="s">
        <v>60</v>
      </c>
      <c r="D51" s="187"/>
      <c r="E51" s="187"/>
      <c r="F51" s="137" t="s">
        <v>26</v>
      </c>
      <c r="G51" s="130"/>
      <c r="H51" s="130"/>
      <c r="I51" s="130">
        <f>'01 1 Pol'!G15</f>
        <v>0</v>
      </c>
      <c r="J51" s="135" t="str">
        <f>IF(I65=0,"",I51/I65*100)</f>
        <v/>
      </c>
    </row>
    <row r="52" spans="1:10" ht="36.75" customHeight="1" x14ac:dyDescent="0.2">
      <c r="A52" s="124"/>
      <c r="B52" s="129" t="s">
        <v>61</v>
      </c>
      <c r="C52" s="186" t="s">
        <v>62</v>
      </c>
      <c r="D52" s="187"/>
      <c r="E52" s="187"/>
      <c r="F52" s="137" t="s">
        <v>26</v>
      </c>
      <c r="G52" s="130"/>
      <c r="H52" s="130"/>
      <c r="I52" s="130">
        <f>'01 1 Pol'!G17</f>
        <v>0</v>
      </c>
      <c r="J52" s="135" t="str">
        <f>IF(I65=0,"",I52/I65*100)</f>
        <v/>
      </c>
    </row>
    <row r="53" spans="1:10" ht="36.75" customHeight="1" x14ac:dyDescent="0.2">
      <c r="A53" s="124"/>
      <c r="B53" s="129" t="s">
        <v>63</v>
      </c>
      <c r="C53" s="186" t="s">
        <v>64</v>
      </c>
      <c r="D53" s="187"/>
      <c r="E53" s="187"/>
      <c r="F53" s="137" t="s">
        <v>26</v>
      </c>
      <c r="G53" s="130"/>
      <c r="H53" s="130"/>
      <c r="I53" s="130">
        <f>'01 1 Pol'!G29</f>
        <v>0</v>
      </c>
      <c r="J53" s="135" t="str">
        <f>IF(I65=0,"",I53/I65*100)</f>
        <v/>
      </c>
    </row>
    <row r="54" spans="1:10" ht="36.75" customHeight="1" x14ac:dyDescent="0.2">
      <c r="A54" s="124"/>
      <c r="B54" s="129" t="s">
        <v>65</v>
      </c>
      <c r="C54" s="186" t="s">
        <v>66</v>
      </c>
      <c r="D54" s="187"/>
      <c r="E54" s="187"/>
      <c r="F54" s="137" t="s">
        <v>27</v>
      </c>
      <c r="G54" s="130"/>
      <c r="H54" s="130"/>
      <c r="I54" s="130">
        <f>'01 1 Pol'!G31</f>
        <v>0</v>
      </c>
      <c r="J54" s="135" t="str">
        <f>IF(I65=0,"",I54/I65*100)</f>
        <v/>
      </c>
    </row>
    <row r="55" spans="1:10" ht="36.75" customHeight="1" x14ac:dyDescent="0.2">
      <c r="A55" s="124"/>
      <c r="B55" s="129" t="s">
        <v>67</v>
      </c>
      <c r="C55" s="186" t="s">
        <v>68</v>
      </c>
      <c r="D55" s="187"/>
      <c r="E55" s="187"/>
      <c r="F55" s="137" t="s">
        <v>27</v>
      </c>
      <c r="G55" s="130"/>
      <c r="H55" s="130"/>
      <c r="I55" s="130">
        <f>'01 1 Pol'!G40</f>
        <v>0</v>
      </c>
      <c r="J55" s="135" t="str">
        <f>IF(I65=0,"",I55/I65*100)</f>
        <v/>
      </c>
    </row>
    <row r="56" spans="1:10" ht="36.75" customHeight="1" x14ac:dyDescent="0.2">
      <c r="A56" s="124"/>
      <c r="B56" s="129" t="s">
        <v>69</v>
      </c>
      <c r="C56" s="186" t="s">
        <v>70</v>
      </c>
      <c r="D56" s="187"/>
      <c r="E56" s="187"/>
      <c r="F56" s="137" t="s">
        <v>27</v>
      </c>
      <c r="G56" s="130"/>
      <c r="H56" s="130"/>
      <c r="I56" s="130">
        <f>'01 1 Pol'!G44</f>
        <v>0</v>
      </c>
      <c r="J56" s="135" t="str">
        <f>IF(I65=0,"",I56/I65*100)</f>
        <v/>
      </c>
    </row>
    <row r="57" spans="1:10" ht="36.75" customHeight="1" x14ac:dyDescent="0.2">
      <c r="A57" s="124"/>
      <c r="B57" s="129" t="s">
        <v>71</v>
      </c>
      <c r="C57" s="186" t="s">
        <v>72</v>
      </c>
      <c r="D57" s="187"/>
      <c r="E57" s="187"/>
      <c r="F57" s="137" t="s">
        <v>27</v>
      </c>
      <c r="G57" s="130"/>
      <c r="H57" s="130"/>
      <c r="I57" s="130">
        <f>'01 1 Pol'!G64</f>
        <v>0</v>
      </c>
      <c r="J57" s="135" t="str">
        <f>IF(I65=0,"",I57/I65*100)</f>
        <v/>
      </c>
    </row>
    <row r="58" spans="1:10" ht="36.75" customHeight="1" x14ac:dyDescent="0.2">
      <c r="A58" s="124"/>
      <c r="B58" s="129" t="s">
        <v>73</v>
      </c>
      <c r="C58" s="186" t="s">
        <v>74</v>
      </c>
      <c r="D58" s="187"/>
      <c r="E58" s="187"/>
      <c r="F58" s="137" t="s">
        <v>27</v>
      </c>
      <c r="G58" s="130"/>
      <c r="H58" s="130"/>
      <c r="I58" s="130">
        <f>'01 1 Pol'!G67</f>
        <v>0</v>
      </c>
      <c r="J58" s="135" t="str">
        <f>IF(I65=0,"",I58/I65*100)</f>
        <v/>
      </c>
    </row>
    <row r="59" spans="1:10" ht="36.75" customHeight="1" x14ac:dyDescent="0.2">
      <c r="A59" s="124"/>
      <c r="B59" s="129" t="s">
        <v>75</v>
      </c>
      <c r="C59" s="186" t="s">
        <v>76</v>
      </c>
      <c r="D59" s="187"/>
      <c r="E59" s="187"/>
      <c r="F59" s="137" t="s">
        <v>27</v>
      </c>
      <c r="G59" s="130"/>
      <c r="H59" s="130"/>
      <c r="I59" s="130">
        <f>'01 1 Pol'!G76</f>
        <v>0</v>
      </c>
      <c r="J59" s="135" t="str">
        <f>IF(I65=0,"",I59/I65*100)</f>
        <v/>
      </c>
    </row>
    <row r="60" spans="1:10" ht="36.75" customHeight="1" x14ac:dyDescent="0.2">
      <c r="A60" s="124"/>
      <c r="B60" s="129" t="s">
        <v>77</v>
      </c>
      <c r="C60" s="186" t="s">
        <v>78</v>
      </c>
      <c r="D60" s="187"/>
      <c r="E60" s="187"/>
      <c r="F60" s="137" t="s">
        <v>27</v>
      </c>
      <c r="G60" s="130"/>
      <c r="H60" s="130"/>
      <c r="I60" s="130">
        <f>'01 1 Pol'!G84</f>
        <v>0</v>
      </c>
      <c r="J60" s="135" t="str">
        <f>IF(I65=0,"",I60/I65*100)</f>
        <v/>
      </c>
    </row>
    <row r="61" spans="1:10" ht="36.75" customHeight="1" x14ac:dyDescent="0.2">
      <c r="A61" s="124"/>
      <c r="B61" s="129" t="s">
        <v>79</v>
      </c>
      <c r="C61" s="186" t="s">
        <v>80</v>
      </c>
      <c r="D61" s="187"/>
      <c r="E61" s="187"/>
      <c r="F61" s="137" t="s">
        <v>27</v>
      </c>
      <c r="G61" s="130"/>
      <c r="H61" s="130"/>
      <c r="I61" s="130">
        <f>'01 1 Pol'!G86</f>
        <v>0</v>
      </c>
      <c r="J61" s="135" t="str">
        <f>IF(I65=0,"",I61/I65*100)</f>
        <v/>
      </c>
    </row>
    <row r="62" spans="1:10" ht="36.75" customHeight="1" x14ac:dyDescent="0.2">
      <c r="A62" s="124"/>
      <c r="B62" s="129" t="s">
        <v>81</v>
      </c>
      <c r="C62" s="186" t="s">
        <v>82</v>
      </c>
      <c r="D62" s="187"/>
      <c r="E62" s="187"/>
      <c r="F62" s="137" t="s">
        <v>28</v>
      </c>
      <c r="G62" s="130"/>
      <c r="H62" s="130"/>
      <c r="I62" s="130">
        <f>'01 1 Pol'!G88</f>
        <v>0</v>
      </c>
      <c r="J62" s="135" t="str">
        <f>IF(I65=0,"",I62/I65*100)</f>
        <v/>
      </c>
    </row>
    <row r="63" spans="1:10" ht="36.75" customHeight="1" x14ac:dyDescent="0.2">
      <c r="A63" s="124"/>
      <c r="B63" s="129" t="s">
        <v>83</v>
      </c>
      <c r="C63" s="186" t="s">
        <v>84</v>
      </c>
      <c r="D63" s="187"/>
      <c r="E63" s="187"/>
      <c r="F63" s="137" t="s">
        <v>85</v>
      </c>
      <c r="G63" s="130"/>
      <c r="H63" s="130"/>
      <c r="I63" s="130">
        <f>'01 1 Pol'!G90</f>
        <v>0</v>
      </c>
      <c r="J63" s="135" t="str">
        <f>IF(I65=0,"",I63/I65*100)</f>
        <v/>
      </c>
    </row>
    <row r="64" spans="1:10" ht="36.75" customHeight="1" x14ac:dyDescent="0.2">
      <c r="A64" s="124"/>
      <c r="B64" s="129" t="s">
        <v>86</v>
      </c>
      <c r="C64" s="186" t="s">
        <v>29</v>
      </c>
      <c r="D64" s="187"/>
      <c r="E64" s="187"/>
      <c r="F64" s="137" t="s">
        <v>86</v>
      </c>
      <c r="G64" s="130"/>
      <c r="H64" s="130"/>
      <c r="I64" s="130">
        <f>'01 1 Pol'!G92</f>
        <v>0</v>
      </c>
      <c r="J64" s="135" t="str">
        <f>IF(I65=0,"",I64/I65*100)</f>
        <v/>
      </c>
    </row>
    <row r="65" spans="1:10" ht="25.5" customHeight="1" x14ac:dyDescent="0.2">
      <c r="A65" s="125"/>
      <c r="B65" s="131" t="s">
        <v>1</v>
      </c>
      <c r="C65" s="132"/>
      <c r="D65" s="133"/>
      <c r="E65" s="133"/>
      <c r="F65" s="138"/>
      <c r="G65" s="134"/>
      <c r="H65" s="134"/>
      <c r="I65" s="134">
        <f>SUM(I49:I64)</f>
        <v>0</v>
      </c>
      <c r="J65" s="136">
        <f>SUM(J49:J64)</f>
        <v>0</v>
      </c>
    </row>
    <row r="66" spans="1:10" x14ac:dyDescent="0.2">
      <c r="F66" s="87"/>
      <c r="G66" s="87"/>
      <c r="H66" s="87"/>
      <c r="I66" s="87"/>
      <c r="J66" s="88"/>
    </row>
    <row r="67" spans="1:10" x14ac:dyDescent="0.2">
      <c r="F67" s="87"/>
      <c r="G67" s="87"/>
      <c r="H67" s="87"/>
      <c r="I67" s="87"/>
      <c r="J67" s="88"/>
    </row>
    <row r="68" spans="1:10" x14ac:dyDescent="0.2">
      <c r="F68" s="87"/>
      <c r="G68" s="87"/>
      <c r="H68" s="87"/>
      <c r="I68" s="87"/>
      <c r="J68" s="88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1"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C39:E39"/>
    <mergeCell ref="C40:E40"/>
    <mergeCell ref="C41:E41"/>
    <mergeCell ref="B42:E42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238" t="s">
        <v>7</v>
      </c>
      <c r="B1" s="238"/>
      <c r="C1" s="239"/>
      <c r="D1" s="238"/>
      <c r="E1" s="238"/>
      <c r="F1" s="238"/>
      <c r="G1" s="238"/>
    </row>
    <row r="2" spans="1:7" ht="24.95" customHeight="1" x14ac:dyDescent="0.2">
      <c r="A2" s="50" t="s">
        <v>8</v>
      </c>
      <c r="B2" s="49"/>
      <c r="C2" s="240"/>
      <c r="D2" s="240"/>
      <c r="E2" s="240"/>
      <c r="F2" s="240"/>
      <c r="G2" s="241"/>
    </row>
    <row r="3" spans="1:7" ht="24.95" customHeight="1" x14ac:dyDescent="0.2">
      <c r="A3" s="50" t="s">
        <v>9</v>
      </c>
      <c r="B3" s="49"/>
      <c r="C3" s="240"/>
      <c r="D3" s="240"/>
      <c r="E3" s="240"/>
      <c r="F3" s="240"/>
      <c r="G3" s="241"/>
    </row>
    <row r="4" spans="1:7" ht="24.95" customHeight="1" x14ac:dyDescent="0.2">
      <c r="A4" s="50" t="s">
        <v>10</v>
      </c>
      <c r="B4" s="49"/>
      <c r="C4" s="240"/>
      <c r="D4" s="240"/>
      <c r="E4" s="240"/>
      <c r="F4" s="240"/>
      <c r="G4" s="241"/>
    </row>
    <row r="5" spans="1:7" x14ac:dyDescent="0.2">
      <c r="B5" s="4"/>
      <c r="C5" s="5"/>
      <c r="D5" s="6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tabSelected="1" zoomScale="160" zoomScaleNormal="160" workbookViewId="0">
      <pane ySplit="7" topLeftCell="A89" activePane="bottomLeft" state="frozen"/>
      <selection pane="bottomLeft" activeCell="F102" sqref="F102"/>
    </sheetView>
  </sheetViews>
  <sheetFormatPr defaultRowHeight="12.75" outlineLevelRow="1" x14ac:dyDescent="0.2"/>
  <cols>
    <col min="1" max="1" width="3.42578125" customWidth="1"/>
    <col min="2" max="2" width="12.5703125" style="122" customWidth="1"/>
    <col min="3" max="3" width="38.28515625" style="122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4" width="0" hidden="1" customWidth="1"/>
    <col min="29" max="29" width="0" hidden="1" customWidth="1"/>
    <col min="31" max="41" width="0" hidden="1" customWidth="1"/>
    <col min="53" max="53" width="73.7109375" customWidth="1"/>
  </cols>
  <sheetData>
    <row r="1" spans="1:60" ht="15.75" customHeight="1" x14ac:dyDescent="0.25">
      <c r="A1" s="242" t="s">
        <v>7</v>
      </c>
      <c r="B1" s="242"/>
      <c r="C1" s="242"/>
      <c r="D1" s="242"/>
      <c r="E1" s="242"/>
      <c r="F1" s="242"/>
      <c r="G1" s="242"/>
      <c r="AG1" t="s">
        <v>88</v>
      </c>
    </row>
    <row r="2" spans="1:60" ht="24.95" customHeight="1" x14ac:dyDescent="0.2">
      <c r="A2" s="140" t="s">
        <v>8</v>
      </c>
      <c r="B2" s="49" t="s">
        <v>46</v>
      </c>
      <c r="C2" s="243" t="s">
        <v>47</v>
      </c>
      <c r="D2" s="244"/>
      <c r="E2" s="244"/>
      <c r="F2" s="244"/>
      <c r="G2" s="245"/>
      <c r="AG2" t="s">
        <v>89</v>
      </c>
    </row>
    <row r="3" spans="1:60" ht="24.95" customHeight="1" x14ac:dyDescent="0.2">
      <c r="A3" s="140" t="s">
        <v>9</v>
      </c>
      <c r="B3" s="49" t="s">
        <v>43</v>
      </c>
      <c r="C3" s="243" t="s">
        <v>42</v>
      </c>
      <c r="D3" s="244"/>
      <c r="E3" s="244"/>
      <c r="F3" s="244"/>
      <c r="G3" s="245"/>
      <c r="AC3" s="122" t="s">
        <v>89</v>
      </c>
      <c r="AG3" t="s">
        <v>90</v>
      </c>
    </row>
    <row r="4" spans="1:60" ht="24.95" customHeight="1" x14ac:dyDescent="0.2">
      <c r="A4" s="141" t="s">
        <v>10</v>
      </c>
      <c r="B4" s="142" t="s">
        <v>41</v>
      </c>
      <c r="C4" s="246" t="s">
        <v>42</v>
      </c>
      <c r="D4" s="247"/>
      <c r="E4" s="247"/>
      <c r="F4" s="247"/>
      <c r="G4" s="248"/>
      <c r="AG4" t="s">
        <v>91</v>
      </c>
    </row>
    <row r="5" spans="1:60" x14ac:dyDescent="0.2">
      <c r="D5" s="10"/>
    </row>
    <row r="6" spans="1:60" ht="38.25" x14ac:dyDescent="0.2">
      <c r="A6" s="144" t="s">
        <v>92</v>
      </c>
      <c r="B6" s="146" t="s">
        <v>93</v>
      </c>
      <c r="C6" s="146" t="s">
        <v>94</v>
      </c>
      <c r="D6" s="145" t="s">
        <v>95</v>
      </c>
      <c r="E6" s="144" t="s">
        <v>96</v>
      </c>
      <c r="F6" s="143" t="s">
        <v>97</v>
      </c>
      <c r="G6" s="144" t="s">
        <v>31</v>
      </c>
      <c r="H6" s="147" t="s">
        <v>32</v>
      </c>
      <c r="I6" s="147" t="s">
        <v>98</v>
      </c>
      <c r="J6" s="147" t="s">
        <v>33</v>
      </c>
      <c r="K6" s="147" t="s">
        <v>99</v>
      </c>
      <c r="L6" s="147" t="s">
        <v>100</v>
      </c>
      <c r="M6" s="147" t="s">
        <v>101</v>
      </c>
      <c r="N6" s="147" t="s">
        <v>102</v>
      </c>
      <c r="O6" s="147" t="s">
        <v>103</v>
      </c>
      <c r="P6" s="147" t="s">
        <v>104</v>
      </c>
      <c r="Q6" s="147" t="s">
        <v>105</v>
      </c>
      <c r="R6" s="147" t="s">
        <v>106</v>
      </c>
      <c r="S6" s="147" t="s">
        <v>107</v>
      </c>
      <c r="T6" s="147" t="s">
        <v>108</v>
      </c>
      <c r="U6" s="147" t="s">
        <v>109</v>
      </c>
      <c r="V6" s="147" t="s">
        <v>110</v>
      </c>
      <c r="W6" s="147" t="s">
        <v>111</v>
      </c>
      <c r="X6" s="147" t="s">
        <v>112</v>
      </c>
    </row>
    <row r="7" spans="1:60" hidden="1" x14ac:dyDescent="0.2">
      <c r="A7" s="3"/>
      <c r="B7" s="4"/>
      <c r="C7" s="4"/>
      <c r="D7" s="6"/>
      <c r="E7" s="149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</row>
    <row r="8" spans="1:60" x14ac:dyDescent="0.2">
      <c r="A8" s="160" t="s">
        <v>113</v>
      </c>
      <c r="B8" s="161" t="s">
        <v>55</v>
      </c>
      <c r="C8" s="180" t="s">
        <v>56</v>
      </c>
      <c r="D8" s="162"/>
      <c r="E8" s="163"/>
      <c r="F8" s="164"/>
      <c r="G8" s="165">
        <f>SUMIF(AG9:AG10,"&lt;&gt;NOR",G9:G10)</f>
        <v>0</v>
      </c>
      <c r="H8" s="159"/>
      <c r="I8" s="159">
        <f>SUM(I9:I10)</f>
        <v>11759.88</v>
      </c>
      <c r="J8" s="159"/>
      <c r="K8" s="159">
        <f>SUM(K9:K10)</f>
        <v>22692.12</v>
      </c>
      <c r="L8" s="159"/>
      <c r="M8" s="159">
        <f>SUM(M9:M10)</f>
        <v>0</v>
      </c>
      <c r="N8" s="159"/>
      <c r="O8" s="159">
        <f>SUM(O9:O10)</f>
        <v>0.53</v>
      </c>
      <c r="P8" s="159"/>
      <c r="Q8" s="159">
        <f>SUM(Q9:Q10)</f>
        <v>0</v>
      </c>
      <c r="R8" s="159"/>
      <c r="S8" s="159"/>
      <c r="T8" s="159"/>
      <c r="U8" s="159"/>
      <c r="V8" s="159">
        <f>SUM(V9:V10)</f>
        <v>41.8</v>
      </c>
      <c r="W8" s="159"/>
      <c r="X8" s="159"/>
      <c r="AG8" t="s">
        <v>114</v>
      </c>
    </row>
    <row r="9" spans="1:60" ht="22.5" outlineLevel="1" x14ac:dyDescent="0.2">
      <c r="A9" s="166">
        <v>1</v>
      </c>
      <c r="B9" s="167" t="s">
        <v>115</v>
      </c>
      <c r="C9" s="181" t="s">
        <v>116</v>
      </c>
      <c r="D9" s="168" t="s">
        <v>117</v>
      </c>
      <c r="E9" s="169">
        <v>44</v>
      </c>
      <c r="F9" s="170">
        <v>0</v>
      </c>
      <c r="G9" s="171">
        <f>ROUND(E9*F9,2)</f>
        <v>0</v>
      </c>
      <c r="H9" s="158">
        <v>267.27</v>
      </c>
      <c r="I9" s="157">
        <f>ROUND(E9*H9,2)</f>
        <v>11759.88</v>
      </c>
      <c r="J9" s="158">
        <v>515.73</v>
      </c>
      <c r="K9" s="157">
        <f>ROUND(E9*J9,2)</f>
        <v>22692.12</v>
      </c>
      <c r="L9" s="157">
        <v>21</v>
      </c>
      <c r="M9" s="157">
        <f>G9*(1+L9/100)</f>
        <v>0</v>
      </c>
      <c r="N9" s="157">
        <v>1.201E-2</v>
      </c>
      <c r="O9" s="157">
        <f>ROUND(E9*N9,2)</f>
        <v>0.53</v>
      </c>
      <c r="P9" s="157">
        <v>0</v>
      </c>
      <c r="Q9" s="157">
        <f>ROUND(E9*P9,2)</f>
        <v>0</v>
      </c>
      <c r="R9" s="157"/>
      <c r="S9" s="157" t="s">
        <v>118</v>
      </c>
      <c r="T9" s="157" t="s">
        <v>118</v>
      </c>
      <c r="U9" s="157">
        <v>0.95</v>
      </c>
      <c r="V9" s="157">
        <f>ROUND(E9*U9,2)</f>
        <v>41.8</v>
      </c>
      <c r="W9" s="157"/>
      <c r="X9" s="157" t="s">
        <v>119</v>
      </c>
      <c r="Y9" s="148"/>
      <c r="Z9" s="148"/>
      <c r="AA9" s="148"/>
      <c r="AB9" s="148"/>
      <c r="AC9" s="148"/>
      <c r="AD9" s="148"/>
      <c r="AE9" s="148"/>
      <c r="AF9" s="148"/>
      <c r="AG9" s="148" t="s">
        <v>120</v>
      </c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</row>
    <row r="10" spans="1:60" outlineLevel="1" x14ac:dyDescent="0.2">
      <c r="A10" s="155"/>
      <c r="B10" s="156"/>
      <c r="C10" s="265" t="s">
        <v>121</v>
      </c>
      <c r="D10" s="266"/>
      <c r="E10" s="266"/>
      <c r="F10" s="266"/>
      <c r="G10" s="266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48"/>
      <c r="Z10" s="148"/>
      <c r="AA10" s="148"/>
      <c r="AB10" s="148"/>
      <c r="AC10" s="148"/>
      <c r="AD10" s="148"/>
      <c r="AE10" s="148"/>
      <c r="AF10" s="148"/>
      <c r="AG10" s="148" t="s">
        <v>122</v>
      </c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</row>
    <row r="11" spans="1:60" x14ac:dyDescent="0.2">
      <c r="A11" s="160" t="s">
        <v>113</v>
      </c>
      <c r="B11" s="161" t="s">
        <v>57</v>
      </c>
      <c r="C11" s="180" t="s">
        <v>58</v>
      </c>
      <c r="D11" s="162"/>
      <c r="E11" s="163"/>
      <c r="F11" s="164"/>
      <c r="G11" s="165">
        <f>SUMIF(AG12:AG14,"&lt;&gt;NOR",G12:G14)</f>
        <v>0</v>
      </c>
      <c r="H11" s="159"/>
      <c r="I11" s="159">
        <f>SUM(I12:I14)</f>
        <v>1853.8600000000001</v>
      </c>
      <c r="J11" s="159"/>
      <c r="K11" s="159">
        <f>SUM(K12:K14)</f>
        <v>11936.74</v>
      </c>
      <c r="L11" s="159"/>
      <c r="M11" s="159">
        <f>SUM(M12:M14)</f>
        <v>0</v>
      </c>
      <c r="N11" s="159"/>
      <c r="O11" s="159">
        <f>SUM(O12:O14)</f>
        <v>0.42</v>
      </c>
      <c r="P11" s="159"/>
      <c r="Q11" s="159">
        <f>SUM(Q12:Q14)</f>
        <v>0</v>
      </c>
      <c r="R11" s="159"/>
      <c r="S11" s="159"/>
      <c r="T11" s="159"/>
      <c r="U11" s="159"/>
      <c r="V11" s="159">
        <f>SUM(V12:V14)</f>
        <v>25.279999999999998</v>
      </c>
      <c r="W11" s="159"/>
      <c r="X11" s="159"/>
      <c r="AG11" t="s">
        <v>114</v>
      </c>
    </row>
    <row r="12" spans="1:60" outlineLevel="1" x14ac:dyDescent="0.2">
      <c r="A12" s="172">
        <v>2</v>
      </c>
      <c r="B12" s="173" t="s">
        <v>123</v>
      </c>
      <c r="C12" s="182" t="s">
        <v>124</v>
      </c>
      <c r="D12" s="174" t="s">
        <v>117</v>
      </c>
      <c r="E12" s="175">
        <v>24</v>
      </c>
      <c r="F12" s="176">
        <v>0</v>
      </c>
      <c r="G12" s="177">
        <f>ROUND(E12*F12,2)</f>
        <v>0</v>
      </c>
      <c r="H12" s="158">
        <v>13.38</v>
      </c>
      <c r="I12" s="157">
        <f>ROUND(E12*H12,2)</f>
        <v>321.12</v>
      </c>
      <c r="J12" s="158">
        <v>33.619999999999997</v>
      </c>
      <c r="K12" s="157">
        <f>ROUND(E12*J12,2)</f>
        <v>806.88</v>
      </c>
      <c r="L12" s="157">
        <v>21</v>
      </c>
      <c r="M12" s="157">
        <f>G12*(1+L12/100)</f>
        <v>0</v>
      </c>
      <c r="N12" s="157">
        <v>4.0000000000000003E-5</v>
      </c>
      <c r="O12" s="157">
        <f>ROUND(E12*N12,2)</f>
        <v>0</v>
      </c>
      <c r="P12" s="157">
        <v>0</v>
      </c>
      <c r="Q12" s="157">
        <f>ROUND(E12*P12,2)</f>
        <v>0</v>
      </c>
      <c r="R12" s="157"/>
      <c r="S12" s="157" t="s">
        <v>118</v>
      </c>
      <c r="T12" s="157" t="s">
        <v>118</v>
      </c>
      <c r="U12" s="157">
        <v>7.8E-2</v>
      </c>
      <c r="V12" s="157">
        <f>ROUND(E12*U12,2)</f>
        <v>1.87</v>
      </c>
      <c r="W12" s="157"/>
      <c r="X12" s="157" t="s">
        <v>119</v>
      </c>
      <c r="Y12" s="148"/>
      <c r="Z12" s="148"/>
      <c r="AA12" s="148"/>
      <c r="AB12" s="148"/>
      <c r="AC12" s="148"/>
      <c r="AD12" s="148"/>
      <c r="AE12" s="148"/>
      <c r="AF12" s="148"/>
      <c r="AG12" s="148" t="s">
        <v>120</v>
      </c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</row>
    <row r="13" spans="1:60" ht="22.5" outlineLevel="1" x14ac:dyDescent="0.2">
      <c r="A13" s="172">
        <v>3</v>
      </c>
      <c r="B13" s="173" t="s">
        <v>125</v>
      </c>
      <c r="C13" s="182" t="s">
        <v>126</v>
      </c>
      <c r="D13" s="174" t="s">
        <v>127</v>
      </c>
      <c r="E13" s="175">
        <v>50</v>
      </c>
      <c r="F13" s="176">
        <v>0</v>
      </c>
      <c r="G13" s="177">
        <f>ROUND(E13*F13,2)</f>
        <v>0</v>
      </c>
      <c r="H13" s="158">
        <v>8.6300000000000008</v>
      </c>
      <c r="I13" s="157">
        <f>ROUND(E13*H13,2)</f>
        <v>431.5</v>
      </c>
      <c r="J13" s="158">
        <v>78.47</v>
      </c>
      <c r="K13" s="157">
        <f>ROUND(E13*J13,2)</f>
        <v>3923.5</v>
      </c>
      <c r="L13" s="157">
        <v>21</v>
      </c>
      <c r="M13" s="157">
        <f>G13*(1+L13/100)</f>
        <v>0</v>
      </c>
      <c r="N13" s="157">
        <v>2.3800000000000002E-3</v>
      </c>
      <c r="O13" s="157">
        <f>ROUND(E13*N13,2)</f>
        <v>0.12</v>
      </c>
      <c r="P13" s="157">
        <v>0</v>
      </c>
      <c r="Q13" s="157">
        <f>ROUND(E13*P13,2)</f>
        <v>0</v>
      </c>
      <c r="R13" s="157"/>
      <c r="S13" s="157" t="s">
        <v>118</v>
      </c>
      <c r="T13" s="157" t="s">
        <v>118</v>
      </c>
      <c r="U13" s="157">
        <v>0.18232999999999999</v>
      </c>
      <c r="V13" s="157">
        <f>ROUND(E13*U13,2)</f>
        <v>9.1199999999999992</v>
      </c>
      <c r="W13" s="157"/>
      <c r="X13" s="157" t="s">
        <v>119</v>
      </c>
      <c r="Y13" s="148"/>
      <c r="Z13" s="148"/>
      <c r="AA13" s="148"/>
      <c r="AB13" s="148"/>
      <c r="AC13" s="148"/>
      <c r="AD13" s="148"/>
      <c r="AE13" s="148"/>
      <c r="AF13" s="148"/>
      <c r="AG13" s="148" t="s">
        <v>120</v>
      </c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</row>
    <row r="14" spans="1:60" ht="22.5" outlineLevel="1" x14ac:dyDescent="0.2">
      <c r="A14" s="172">
        <v>4</v>
      </c>
      <c r="B14" s="173" t="s">
        <v>128</v>
      </c>
      <c r="C14" s="182" t="s">
        <v>129</v>
      </c>
      <c r="D14" s="174" t="s">
        <v>117</v>
      </c>
      <c r="E14" s="175">
        <v>84</v>
      </c>
      <c r="F14" s="176">
        <v>0</v>
      </c>
      <c r="G14" s="177">
        <f>ROUND(E14*F14,2)</f>
        <v>0</v>
      </c>
      <c r="H14" s="158">
        <v>13.11</v>
      </c>
      <c r="I14" s="157">
        <f>ROUND(E14*H14,2)</f>
        <v>1101.24</v>
      </c>
      <c r="J14" s="158">
        <v>85.79</v>
      </c>
      <c r="K14" s="157">
        <f>ROUND(E14*J14,2)</f>
        <v>7206.36</v>
      </c>
      <c r="L14" s="157">
        <v>21</v>
      </c>
      <c r="M14" s="157">
        <f>G14*(1+L14/100)</f>
        <v>0</v>
      </c>
      <c r="N14" s="157">
        <v>3.5500000000000002E-3</v>
      </c>
      <c r="O14" s="157">
        <f>ROUND(E14*N14,2)</f>
        <v>0.3</v>
      </c>
      <c r="P14" s="157">
        <v>0</v>
      </c>
      <c r="Q14" s="157">
        <f>ROUND(E14*P14,2)</f>
        <v>0</v>
      </c>
      <c r="R14" s="157"/>
      <c r="S14" s="157" t="s">
        <v>118</v>
      </c>
      <c r="T14" s="157" t="s">
        <v>118</v>
      </c>
      <c r="U14" s="157">
        <v>0.17016000000000001</v>
      </c>
      <c r="V14" s="157">
        <f>ROUND(E14*U14,2)</f>
        <v>14.29</v>
      </c>
      <c r="W14" s="157"/>
      <c r="X14" s="157" t="s">
        <v>119</v>
      </c>
      <c r="Y14" s="148"/>
      <c r="Z14" s="148"/>
      <c r="AA14" s="148"/>
      <c r="AB14" s="148"/>
      <c r="AC14" s="148"/>
      <c r="AD14" s="148"/>
      <c r="AE14" s="148"/>
      <c r="AF14" s="148"/>
      <c r="AG14" s="148" t="s">
        <v>120</v>
      </c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</row>
    <row r="15" spans="1:60" x14ac:dyDescent="0.2">
      <c r="A15" s="160" t="s">
        <v>113</v>
      </c>
      <c r="B15" s="161" t="s">
        <v>59</v>
      </c>
      <c r="C15" s="180" t="s">
        <v>60</v>
      </c>
      <c r="D15" s="162"/>
      <c r="E15" s="163"/>
      <c r="F15" s="164"/>
      <c r="G15" s="165">
        <f>SUMIF(AG16:AG16,"&lt;&gt;NOR",G16:G16)</f>
        <v>0</v>
      </c>
      <c r="H15" s="159"/>
      <c r="I15" s="159">
        <f>SUM(I16:I16)</f>
        <v>1573.44</v>
      </c>
      <c r="J15" s="159"/>
      <c r="K15" s="159">
        <f>SUM(K16:K16)</f>
        <v>3222.56</v>
      </c>
      <c r="L15" s="159"/>
      <c r="M15" s="159">
        <f>SUM(M16:M16)</f>
        <v>0</v>
      </c>
      <c r="N15" s="159"/>
      <c r="O15" s="159">
        <f>SUM(O16:O16)</f>
        <v>0.05</v>
      </c>
      <c r="P15" s="159"/>
      <c r="Q15" s="159">
        <f>SUM(Q16:Q16)</f>
        <v>0</v>
      </c>
      <c r="R15" s="159"/>
      <c r="S15" s="159"/>
      <c r="T15" s="159"/>
      <c r="U15" s="159"/>
      <c r="V15" s="159">
        <f>SUM(V16:V16)</f>
        <v>7.79</v>
      </c>
      <c r="W15" s="159"/>
      <c r="X15" s="159"/>
      <c r="AG15" t="s">
        <v>114</v>
      </c>
    </row>
    <row r="16" spans="1:60" outlineLevel="1" x14ac:dyDescent="0.2">
      <c r="A16" s="172">
        <v>5</v>
      </c>
      <c r="B16" s="173" t="s">
        <v>130</v>
      </c>
      <c r="C16" s="182" t="s">
        <v>131</v>
      </c>
      <c r="D16" s="174" t="s">
        <v>117</v>
      </c>
      <c r="E16" s="175">
        <v>44</v>
      </c>
      <c r="F16" s="176">
        <v>0</v>
      </c>
      <c r="G16" s="177">
        <f>ROUND(E16*F16,2)</f>
        <v>0</v>
      </c>
      <c r="H16" s="158">
        <v>35.76</v>
      </c>
      <c r="I16" s="157">
        <f>ROUND(E16*H16,2)</f>
        <v>1573.44</v>
      </c>
      <c r="J16" s="158">
        <v>73.239999999999995</v>
      </c>
      <c r="K16" s="157">
        <f>ROUND(E16*J16,2)</f>
        <v>3222.56</v>
      </c>
      <c r="L16" s="157">
        <v>21</v>
      </c>
      <c r="M16" s="157">
        <f>G16*(1+L16/100)</f>
        <v>0</v>
      </c>
      <c r="N16" s="157">
        <v>1.2099999999999999E-3</v>
      </c>
      <c r="O16" s="157">
        <f>ROUND(E16*N16,2)</f>
        <v>0.05</v>
      </c>
      <c r="P16" s="157">
        <v>0</v>
      </c>
      <c r="Q16" s="157">
        <f>ROUND(E16*P16,2)</f>
        <v>0</v>
      </c>
      <c r="R16" s="157"/>
      <c r="S16" s="157" t="s">
        <v>118</v>
      </c>
      <c r="T16" s="157" t="s">
        <v>118</v>
      </c>
      <c r="U16" s="157">
        <v>0.17699999999999999</v>
      </c>
      <c r="V16" s="157">
        <f>ROUND(E16*U16,2)</f>
        <v>7.79</v>
      </c>
      <c r="W16" s="157"/>
      <c r="X16" s="157" t="s">
        <v>119</v>
      </c>
      <c r="Y16" s="148"/>
      <c r="Z16" s="148"/>
      <c r="AA16" s="148"/>
      <c r="AB16" s="148"/>
      <c r="AC16" s="148"/>
      <c r="AD16" s="148"/>
      <c r="AE16" s="148"/>
      <c r="AF16" s="148"/>
      <c r="AG16" s="148" t="s">
        <v>120</v>
      </c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</row>
    <row r="17" spans="1:60" ht="25.5" x14ac:dyDescent="0.2">
      <c r="A17" s="160" t="s">
        <v>113</v>
      </c>
      <c r="B17" s="161" t="s">
        <v>61</v>
      </c>
      <c r="C17" s="180" t="s">
        <v>62</v>
      </c>
      <c r="D17" s="162"/>
      <c r="E17" s="163"/>
      <c r="F17" s="164"/>
      <c r="G17" s="165">
        <f>SUMIF(AG18:AG28,"&lt;&gt;NOR",G18:G28)</f>
        <v>0</v>
      </c>
      <c r="H17" s="159"/>
      <c r="I17" s="159">
        <f>SUM(I18:I28)</f>
        <v>5237.09</v>
      </c>
      <c r="J17" s="159"/>
      <c r="K17" s="159">
        <f>SUM(K18:K28)</f>
        <v>17866.309999999998</v>
      </c>
      <c r="L17" s="159"/>
      <c r="M17" s="159">
        <f>SUM(M18:M28)</f>
        <v>0</v>
      </c>
      <c r="N17" s="159"/>
      <c r="O17" s="159">
        <f>SUM(O18:O28)</f>
        <v>0.27</v>
      </c>
      <c r="P17" s="159"/>
      <c r="Q17" s="159">
        <f>SUM(Q18:Q28)</f>
        <v>0</v>
      </c>
      <c r="R17" s="159"/>
      <c r="S17" s="159"/>
      <c r="T17" s="159"/>
      <c r="U17" s="159"/>
      <c r="V17" s="159">
        <f>SUM(V18:V28)</f>
        <v>36.81</v>
      </c>
      <c r="W17" s="159"/>
      <c r="X17" s="159"/>
      <c r="AG17" t="s">
        <v>114</v>
      </c>
    </row>
    <row r="18" spans="1:60" ht="22.5" outlineLevel="1" x14ac:dyDescent="0.2">
      <c r="A18" s="166">
        <v>6</v>
      </c>
      <c r="B18" s="167" t="s">
        <v>132</v>
      </c>
      <c r="C18" s="181" t="s">
        <v>133</v>
      </c>
      <c r="D18" s="168" t="s">
        <v>127</v>
      </c>
      <c r="E18" s="169">
        <v>12</v>
      </c>
      <c r="F18" s="170">
        <v>0</v>
      </c>
      <c r="G18" s="171">
        <f>ROUND(E18*F18,2)</f>
        <v>0</v>
      </c>
      <c r="H18" s="158">
        <v>317.93</v>
      </c>
      <c r="I18" s="157">
        <f>ROUND(E18*H18,2)</f>
        <v>3815.16</v>
      </c>
      <c r="J18" s="158">
        <v>760.07</v>
      </c>
      <c r="K18" s="157">
        <f>ROUND(E18*J18,2)</f>
        <v>9120.84</v>
      </c>
      <c r="L18" s="157">
        <v>21</v>
      </c>
      <c r="M18" s="157">
        <f>G18*(1+L18/100)</f>
        <v>0</v>
      </c>
      <c r="N18" s="157">
        <v>1.7639999999999999E-2</v>
      </c>
      <c r="O18" s="157">
        <f>ROUND(E18*N18,2)</f>
        <v>0.21</v>
      </c>
      <c r="P18" s="157">
        <v>0</v>
      </c>
      <c r="Q18" s="157">
        <f>ROUND(E18*P18,2)</f>
        <v>0</v>
      </c>
      <c r="R18" s="157"/>
      <c r="S18" s="157" t="s">
        <v>118</v>
      </c>
      <c r="T18" s="157" t="s">
        <v>118</v>
      </c>
      <c r="U18" s="157">
        <v>1.4</v>
      </c>
      <c r="V18" s="157">
        <f>ROUND(E18*U18,2)</f>
        <v>16.8</v>
      </c>
      <c r="W18" s="157"/>
      <c r="X18" s="157" t="s">
        <v>119</v>
      </c>
      <c r="Y18" s="148"/>
      <c r="Z18" s="148"/>
      <c r="AA18" s="148"/>
      <c r="AB18" s="148"/>
      <c r="AC18" s="148"/>
      <c r="AD18" s="148"/>
      <c r="AE18" s="148"/>
      <c r="AF18" s="148"/>
      <c r="AG18" s="148" t="s">
        <v>120</v>
      </c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</row>
    <row r="19" spans="1:60" outlineLevel="1" x14ac:dyDescent="0.2">
      <c r="A19" s="155"/>
      <c r="B19" s="156"/>
      <c r="C19" s="265" t="s">
        <v>275</v>
      </c>
      <c r="D19" s="266"/>
      <c r="E19" s="266"/>
      <c r="F19" s="266"/>
      <c r="G19" s="266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48"/>
      <c r="Z19" s="148"/>
      <c r="AA19" s="148"/>
      <c r="AB19" s="148"/>
      <c r="AC19" s="148"/>
      <c r="AD19" s="148"/>
      <c r="AE19" s="148"/>
      <c r="AF19" s="148"/>
      <c r="AG19" s="148" t="s">
        <v>122</v>
      </c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</row>
    <row r="20" spans="1:60" outlineLevel="1" x14ac:dyDescent="0.2">
      <c r="A20" s="155"/>
      <c r="B20" s="156"/>
      <c r="C20" s="249" t="s">
        <v>134</v>
      </c>
      <c r="D20" s="250"/>
      <c r="E20" s="250"/>
      <c r="F20" s="250"/>
      <c r="G20" s="250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48"/>
      <c r="Z20" s="148"/>
      <c r="AA20" s="148"/>
      <c r="AB20" s="148"/>
      <c r="AC20" s="148"/>
      <c r="AD20" s="148"/>
      <c r="AE20" s="148"/>
      <c r="AF20" s="148"/>
      <c r="AG20" s="148" t="s">
        <v>122</v>
      </c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</row>
    <row r="21" spans="1:60" outlineLevel="1" x14ac:dyDescent="0.2">
      <c r="A21" s="155"/>
      <c r="B21" s="156"/>
      <c r="C21" s="249" t="s">
        <v>135</v>
      </c>
      <c r="D21" s="250"/>
      <c r="E21" s="250"/>
      <c r="F21" s="250"/>
      <c r="G21" s="250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48"/>
      <c r="Z21" s="148"/>
      <c r="AA21" s="148"/>
      <c r="AB21" s="148"/>
      <c r="AC21" s="148"/>
      <c r="AD21" s="148"/>
      <c r="AE21" s="148"/>
      <c r="AF21" s="148"/>
      <c r="AG21" s="148" t="s">
        <v>122</v>
      </c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</row>
    <row r="22" spans="1:60" ht="22.5" outlineLevel="1" x14ac:dyDescent="0.2">
      <c r="A22" s="155"/>
      <c r="B22" s="156"/>
      <c r="C22" s="249" t="s">
        <v>136</v>
      </c>
      <c r="D22" s="250"/>
      <c r="E22" s="250"/>
      <c r="F22" s="250"/>
      <c r="G22" s="250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48"/>
      <c r="Z22" s="148"/>
      <c r="AA22" s="148"/>
      <c r="AB22" s="148"/>
      <c r="AC22" s="148"/>
      <c r="AD22" s="148"/>
      <c r="AE22" s="148"/>
      <c r="AF22" s="148"/>
      <c r="AG22" s="148" t="s">
        <v>122</v>
      </c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78" t="str">
        <f>C22</f>
        <v>- standardního tmelení Q2, to je: základní tmelení Q1+ dodatečné tmelení (tmelení najemno) a případné přebroušení.</v>
      </c>
      <c r="BB22" s="148"/>
      <c r="BC22" s="148"/>
      <c r="BD22" s="148"/>
      <c r="BE22" s="148"/>
      <c r="BF22" s="148"/>
      <c r="BG22" s="148"/>
      <c r="BH22" s="148"/>
    </row>
    <row r="23" spans="1:60" ht="22.5" outlineLevel="1" x14ac:dyDescent="0.2">
      <c r="A23" s="166">
        <v>7</v>
      </c>
      <c r="B23" s="167" t="s">
        <v>137</v>
      </c>
      <c r="C23" s="181" t="s">
        <v>138</v>
      </c>
      <c r="D23" s="168" t="s">
        <v>127</v>
      </c>
      <c r="E23" s="169">
        <v>3.4</v>
      </c>
      <c r="F23" s="170">
        <v>0</v>
      </c>
      <c r="G23" s="171">
        <f>ROUND(E23*F23,2)</f>
        <v>0</v>
      </c>
      <c r="H23" s="158">
        <v>399.71</v>
      </c>
      <c r="I23" s="157">
        <f>ROUND(E23*H23,2)</f>
        <v>1359.01</v>
      </c>
      <c r="J23" s="158">
        <v>1031.29</v>
      </c>
      <c r="K23" s="157">
        <f>ROUND(E23*J23,2)</f>
        <v>3506.39</v>
      </c>
      <c r="L23" s="157">
        <v>21</v>
      </c>
      <c r="M23" s="157">
        <f>G23*(1+L23/100)</f>
        <v>0</v>
      </c>
      <c r="N23" s="157">
        <v>1.8329999999999999E-2</v>
      </c>
      <c r="O23" s="157">
        <f>ROUND(E23*N23,2)</f>
        <v>0.06</v>
      </c>
      <c r="P23" s="157">
        <v>0</v>
      </c>
      <c r="Q23" s="157">
        <f>ROUND(E23*P23,2)</f>
        <v>0</v>
      </c>
      <c r="R23" s="157"/>
      <c r="S23" s="157" t="s">
        <v>118</v>
      </c>
      <c r="T23" s="157" t="s">
        <v>118</v>
      </c>
      <c r="U23" s="157">
        <v>1.9</v>
      </c>
      <c r="V23" s="157">
        <f>ROUND(E23*U23,2)</f>
        <v>6.46</v>
      </c>
      <c r="W23" s="157"/>
      <c r="X23" s="157" t="s">
        <v>119</v>
      </c>
      <c r="Y23" s="148"/>
      <c r="Z23" s="148"/>
      <c r="AA23" s="148"/>
      <c r="AB23" s="148"/>
      <c r="AC23" s="148"/>
      <c r="AD23" s="148"/>
      <c r="AE23" s="148"/>
      <c r="AF23" s="148"/>
      <c r="AG23" s="148" t="s">
        <v>120</v>
      </c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</row>
    <row r="24" spans="1:60" outlineLevel="1" x14ac:dyDescent="0.2">
      <c r="A24" s="155"/>
      <c r="B24" s="156"/>
      <c r="C24" s="265" t="s">
        <v>275</v>
      </c>
      <c r="D24" s="266"/>
      <c r="E24" s="266"/>
      <c r="F24" s="266"/>
      <c r="G24" s="266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48"/>
      <c r="Z24" s="148"/>
      <c r="AA24" s="148"/>
      <c r="AB24" s="148"/>
      <c r="AC24" s="148"/>
      <c r="AD24" s="148"/>
      <c r="AE24" s="148"/>
      <c r="AF24" s="148"/>
      <c r="AG24" s="148" t="s">
        <v>122</v>
      </c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</row>
    <row r="25" spans="1:60" outlineLevel="1" x14ac:dyDescent="0.2">
      <c r="A25" s="155"/>
      <c r="B25" s="156"/>
      <c r="C25" s="249" t="s">
        <v>134</v>
      </c>
      <c r="D25" s="250"/>
      <c r="E25" s="250"/>
      <c r="F25" s="250"/>
      <c r="G25" s="250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48"/>
      <c r="Z25" s="148"/>
      <c r="AA25" s="148"/>
      <c r="AB25" s="148"/>
      <c r="AC25" s="148"/>
      <c r="AD25" s="148"/>
      <c r="AE25" s="148"/>
      <c r="AF25" s="148"/>
      <c r="AG25" s="148" t="s">
        <v>122</v>
      </c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</row>
    <row r="26" spans="1:60" outlineLevel="1" x14ac:dyDescent="0.2">
      <c r="A26" s="155"/>
      <c r="B26" s="156"/>
      <c r="C26" s="249" t="s">
        <v>135</v>
      </c>
      <c r="D26" s="250"/>
      <c r="E26" s="250"/>
      <c r="F26" s="250"/>
      <c r="G26" s="250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48"/>
      <c r="Z26" s="148"/>
      <c r="AA26" s="148"/>
      <c r="AB26" s="148"/>
      <c r="AC26" s="148"/>
      <c r="AD26" s="148"/>
      <c r="AE26" s="148"/>
      <c r="AF26" s="148"/>
      <c r="AG26" s="148" t="s">
        <v>122</v>
      </c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</row>
    <row r="27" spans="1:60" ht="22.5" outlineLevel="1" x14ac:dyDescent="0.2">
      <c r="A27" s="155"/>
      <c r="B27" s="156"/>
      <c r="C27" s="249" t="s">
        <v>136</v>
      </c>
      <c r="D27" s="250"/>
      <c r="E27" s="250"/>
      <c r="F27" s="250"/>
      <c r="G27" s="250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48"/>
      <c r="Z27" s="148"/>
      <c r="AA27" s="148"/>
      <c r="AB27" s="148"/>
      <c r="AC27" s="148"/>
      <c r="AD27" s="148"/>
      <c r="AE27" s="148"/>
      <c r="AF27" s="148"/>
      <c r="AG27" s="148" t="s">
        <v>122</v>
      </c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78" t="str">
        <f>C27</f>
        <v>- standardního tmelení Q2, to je: základní tmelení Q1+ dodatečné tmelení (tmelení najemno) a případné přebroušení.</v>
      </c>
      <c r="BB27" s="148"/>
      <c r="BC27" s="148"/>
      <c r="BD27" s="148"/>
      <c r="BE27" s="148"/>
      <c r="BF27" s="148"/>
      <c r="BG27" s="148"/>
      <c r="BH27" s="148"/>
    </row>
    <row r="28" spans="1:60" outlineLevel="1" x14ac:dyDescent="0.2">
      <c r="A28" s="172">
        <v>8</v>
      </c>
      <c r="B28" s="173" t="s">
        <v>139</v>
      </c>
      <c r="C28" s="182" t="s">
        <v>140</v>
      </c>
      <c r="D28" s="174" t="s">
        <v>117</v>
      </c>
      <c r="E28" s="175">
        <v>44</v>
      </c>
      <c r="F28" s="176">
        <v>0</v>
      </c>
      <c r="G28" s="177">
        <f>ROUND(E28*F28,2)</f>
        <v>0</v>
      </c>
      <c r="H28" s="158">
        <v>1.43</v>
      </c>
      <c r="I28" s="157">
        <f>ROUND(E28*H28,2)</f>
        <v>62.92</v>
      </c>
      <c r="J28" s="158">
        <v>119.07</v>
      </c>
      <c r="K28" s="157">
        <f>ROUND(E28*J28,2)</f>
        <v>5239.08</v>
      </c>
      <c r="L28" s="157">
        <v>21</v>
      </c>
      <c r="M28" s="157">
        <f>G28*(1+L28/100)</f>
        <v>0</v>
      </c>
      <c r="N28" s="157">
        <v>4.0000000000000003E-5</v>
      </c>
      <c r="O28" s="157">
        <f>ROUND(E28*N28,2)</f>
        <v>0</v>
      </c>
      <c r="P28" s="157">
        <v>0</v>
      </c>
      <c r="Q28" s="157">
        <f>ROUND(E28*P28,2)</f>
        <v>0</v>
      </c>
      <c r="R28" s="157"/>
      <c r="S28" s="157" t="s">
        <v>118</v>
      </c>
      <c r="T28" s="157" t="s">
        <v>118</v>
      </c>
      <c r="U28" s="157">
        <v>0.308</v>
      </c>
      <c r="V28" s="157">
        <f>ROUND(E28*U28,2)</f>
        <v>13.55</v>
      </c>
      <c r="W28" s="157"/>
      <c r="X28" s="157" t="s">
        <v>119</v>
      </c>
      <c r="Y28" s="148"/>
      <c r="Z28" s="148"/>
      <c r="AA28" s="148"/>
      <c r="AB28" s="148"/>
      <c r="AC28" s="148"/>
      <c r="AD28" s="148"/>
      <c r="AE28" s="148"/>
      <c r="AF28" s="148"/>
      <c r="AG28" s="148" t="s">
        <v>141</v>
      </c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</row>
    <row r="29" spans="1:60" x14ac:dyDescent="0.2">
      <c r="A29" s="160" t="s">
        <v>113</v>
      </c>
      <c r="B29" s="161" t="s">
        <v>63</v>
      </c>
      <c r="C29" s="180" t="s">
        <v>64</v>
      </c>
      <c r="D29" s="162"/>
      <c r="E29" s="163"/>
      <c r="F29" s="164"/>
      <c r="G29" s="165">
        <f>SUMIF(AG30:AG30,"&lt;&gt;NOR",G30:G30)</f>
        <v>0</v>
      </c>
      <c r="H29" s="159"/>
      <c r="I29" s="159">
        <f>SUM(I30:I30)</f>
        <v>0</v>
      </c>
      <c r="J29" s="159"/>
      <c r="K29" s="159">
        <f>SUM(K30:K30)</f>
        <v>3870</v>
      </c>
      <c r="L29" s="159"/>
      <c r="M29" s="159">
        <f>SUM(M30:M30)</f>
        <v>0</v>
      </c>
      <c r="N29" s="159"/>
      <c r="O29" s="159">
        <f>SUM(O30:O30)</f>
        <v>0</v>
      </c>
      <c r="P29" s="159"/>
      <c r="Q29" s="159">
        <f>SUM(Q30:Q30)</f>
        <v>0</v>
      </c>
      <c r="R29" s="159"/>
      <c r="S29" s="159"/>
      <c r="T29" s="159"/>
      <c r="U29" s="159"/>
      <c r="V29" s="159">
        <f>SUM(V30:V30)</f>
        <v>9.4600000000000009</v>
      </c>
      <c r="W29" s="159"/>
      <c r="X29" s="159"/>
      <c r="AG29" t="s">
        <v>114</v>
      </c>
    </row>
    <row r="30" spans="1:60" outlineLevel="1" x14ac:dyDescent="0.2">
      <c r="A30" s="172">
        <v>9</v>
      </c>
      <c r="B30" s="173" t="s">
        <v>142</v>
      </c>
      <c r="C30" s="182" t="s">
        <v>143</v>
      </c>
      <c r="D30" s="174" t="s">
        <v>144</v>
      </c>
      <c r="E30" s="175">
        <v>5</v>
      </c>
      <c r="F30" s="176">
        <v>0</v>
      </c>
      <c r="G30" s="177">
        <f>ROUND(E30*F30,2)</f>
        <v>0</v>
      </c>
      <c r="H30" s="158">
        <v>0</v>
      </c>
      <c r="I30" s="157">
        <f>ROUND(E30*H30,2)</f>
        <v>0</v>
      </c>
      <c r="J30" s="158">
        <v>774</v>
      </c>
      <c r="K30" s="157">
        <f>ROUND(E30*J30,2)</f>
        <v>3870</v>
      </c>
      <c r="L30" s="157">
        <v>21</v>
      </c>
      <c r="M30" s="157">
        <f>G30*(1+L30/100)</f>
        <v>0</v>
      </c>
      <c r="N30" s="157">
        <v>0</v>
      </c>
      <c r="O30" s="157">
        <f>ROUND(E30*N30,2)</f>
        <v>0</v>
      </c>
      <c r="P30" s="157">
        <v>0</v>
      </c>
      <c r="Q30" s="157">
        <f>ROUND(E30*P30,2)</f>
        <v>0</v>
      </c>
      <c r="R30" s="157"/>
      <c r="S30" s="157" t="s">
        <v>118</v>
      </c>
      <c r="T30" s="157" t="s">
        <v>118</v>
      </c>
      <c r="U30" s="157">
        <v>1.8919999999999999</v>
      </c>
      <c r="V30" s="157">
        <f>ROUND(E30*U30,2)</f>
        <v>9.4600000000000009</v>
      </c>
      <c r="W30" s="157"/>
      <c r="X30" s="157" t="s">
        <v>119</v>
      </c>
      <c r="Y30" s="148"/>
      <c r="Z30" s="148"/>
      <c r="AA30" s="148"/>
      <c r="AB30" s="148"/>
      <c r="AC30" s="148"/>
      <c r="AD30" s="148"/>
      <c r="AE30" s="148"/>
      <c r="AF30" s="148"/>
      <c r="AG30" s="148" t="s">
        <v>120</v>
      </c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</row>
    <row r="31" spans="1:60" x14ac:dyDescent="0.2">
      <c r="A31" s="160" t="s">
        <v>113</v>
      </c>
      <c r="B31" s="161" t="s">
        <v>65</v>
      </c>
      <c r="C31" s="180" t="s">
        <v>66</v>
      </c>
      <c r="D31" s="162"/>
      <c r="E31" s="163"/>
      <c r="F31" s="164"/>
      <c r="G31" s="165">
        <f>SUMIF(AG32:AG39,"&lt;&gt;NOR",G32:G39)</f>
        <v>0</v>
      </c>
      <c r="H31" s="159"/>
      <c r="I31" s="159">
        <f>SUM(I32:I39)</f>
        <v>27870.36</v>
      </c>
      <c r="J31" s="159"/>
      <c r="K31" s="159">
        <f>SUM(K32:K39)</f>
        <v>136122.64000000001</v>
      </c>
      <c r="L31" s="159"/>
      <c r="M31" s="159">
        <f>SUM(M32:M39)</f>
        <v>0</v>
      </c>
      <c r="N31" s="159"/>
      <c r="O31" s="159">
        <f>SUM(O32:O39)</f>
        <v>6.61</v>
      </c>
      <c r="P31" s="159"/>
      <c r="Q31" s="159">
        <f>SUM(Q32:Q39)</f>
        <v>13.519999999999998</v>
      </c>
      <c r="R31" s="159"/>
      <c r="S31" s="159"/>
      <c r="T31" s="159"/>
      <c r="U31" s="159"/>
      <c r="V31" s="159">
        <f>SUM(V32:V39)</f>
        <v>574.47</v>
      </c>
      <c r="W31" s="159"/>
      <c r="X31" s="159"/>
      <c r="AG31" t="s">
        <v>114</v>
      </c>
    </row>
    <row r="32" spans="1:60" outlineLevel="1" x14ac:dyDescent="0.2">
      <c r="A32" s="172">
        <v>10</v>
      </c>
      <c r="B32" s="173" t="s">
        <v>145</v>
      </c>
      <c r="C32" s="182" t="s">
        <v>146</v>
      </c>
      <c r="D32" s="174" t="s">
        <v>127</v>
      </c>
      <c r="E32" s="175">
        <v>80</v>
      </c>
      <c r="F32" s="176">
        <v>0</v>
      </c>
      <c r="G32" s="177">
        <f t="shared" ref="G32:G39" si="0">ROUND(E32*F32,2)</f>
        <v>0</v>
      </c>
      <c r="H32" s="158">
        <v>11.3</v>
      </c>
      <c r="I32" s="157">
        <f t="shared" ref="I32:I39" si="1">ROUND(E32*H32,2)</f>
        <v>904</v>
      </c>
      <c r="J32" s="158">
        <v>668.7</v>
      </c>
      <c r="K32" s="157">
        <f t="shared" ref="K32:K39" si="2">ROUND(E32*J32,2)</f>
        <v>53496</v>
      </c>
      <c r="L32" s="157">
        <v>21</v>
      </c>
      <c r="M32" s="157">
        <f t="shared" ref="M32:M39" si="3">G32*(1+L32/100)</f>
        <v>0</v>
      </c>
      <c r="N32" s="157">
        <v>4.8999999999999998E-4</v>
      </c>
      <c r="O32" s="157">
        <f t="shared" ref="O32:O39" si="4">ROUND(E32*N32,2)</f>
        <v>0.04</v>
      </c>
      <c r="P32" s="157">
        <v>0.12545000000000001</v>
      </c>
      <c r="Q32" s="157">
        <f t="shared" ref="Q32:Q39" si="5">ROUND(E32*P32,2)</f>
        <v>10.039999999999999</v>
      </c>
      <c r="R32" s="157"/>
      <c r="S32" s="157" t="s">
        <v>118</v>
      </c>
      <c r="T32" s="157" t="s">
        <v>118</v>
      </c>
      <c r="U32" s="157">
        <v>4.0970800000000001</v>
      </c>
      <c r="V32" s="157">
        <f t="shared" ref="V32:V39" si="6">ROUND(E32*U32,2)</f>
        <v>327.77</v>
      </c>
      <c r="W32" s="157"/>
      <c r="X32" s="157" t="s">
        <v>147</v>
      </c>
      <c r="Y32" s="148"/>
      <c r="Z32" s="148"/>
      <c r="AA32" s="148"/>
      <c r="AB32" s="148"/>
      <c r="AC32" s="148"/>
      <c r="AD32" s="148"/>
      <c r="AE32" s="148"/>
      <c r="AF32" s="148"/>
      <c r="AG32" s="148" t="s">
        <v>148</v>
      </c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</row>
    <row r="33" spans="1:60" ht="22.5" outlineLevel="1" x14ac:dyDescent="0.2">
      <c r="A33" s="172">
        <v>11</v>
      </c>
      <c r="B33" s="173" t="s">
        <v>149</v>
      </c>
      <c r="C33" s="182" t="s">
        <v>150</v>
      </c>
      <c r="D33" s="174" t="s">
        <v>127</v>
      </c>
      <c r="E33" s="175">
        <v>15</v>
      </c>
      <c r="F33" s="176">
        <v>0</v>
      </c>
      <c r="G33" s="177">
        <f t="shared" si="0"/>
        <v>0</v>
      </c>
      <c r="H33" s="158">
        <v>0</v>
      </c>
      <c r="I33" s="157">
        <f t="shared" si="1"/>
        <v>0</v>
      </c>
      <c r="J33" s="158">
        <v>1423</v>
      </c>
      <c r="K33" s="157">
        <f t="shared" si="2"/>
        <v>21345</v>
      </c>
      <c r="L33" s="157">
        <v>21</v>
      </c>
      <c r="M33" s="157">
        <f t="shared" si="3"/>
        <v>0</v>
      </c>
      <c r="N33" s="157">
        <v>0</v>
      </c>
      <c r="O33" s="157">
        <f t="shared" si="4"/>
        <v>0</v>
      </c>
      <c r="P33" s="157">
        <v>0.22966</v>
      </c>
      <c r="Q33" s="157">
        <f t="shared" si="5"/>
        <v>3.44</v>
      </c>
      <c r="R33" s="157"/>
      <c r="S33" s="157" t="s">
        <v>118</v>
      </c>
      <c r="T33" s="157" t="s">
        <v>118</v>
      </c>
      <c r="U33" s="157">
        <v>8.6466200000000004</v>
      </c>
      <c r="V33" s="157">
        <f t="shared" si="6"/>
        <v>129.69999999999999</v>
      </c>
      <c r="W33" s="157"/>
      <c r="X33" s="157" t="s">
        <v>147</v>
      </c>
      <c r="Y33" s="148"/>
      <c r="Z33" s="148"/>
      <c r="AA33" s="148"/>
      <c r="AB33" s="148"/>
      <c r="AC33" s="148"/>
      <c r="AD33" s="148"/>
      <c r="AE33" s="148"/>
      <c r="AF33" s="148"/>
      <c r="AG33" s="148" t="s">
        <v>148</v>
      </c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</row>
    <row r="34" spans="1:60" outlineLevel="1" x14ac:dyDescent="0.2">
      <c r="A34" s="172">
        <v>12</v>
      </c>
      <c r="B34" s="173" t="s">
        <v>151</v>
      </c>
      <c r="C34" s="182" t="s">
        <v>152</v>
      </c>
      <c r="D34" s="174" t="s">
        <v>153</v>
      </c>
      <c r="E34" s="175">
        <v>2</v>
      </c>
      <c r="F34" s="176">
        <v>0</v>
      </c>
      <c r="G34" s="177">
        <f t="shared" si="0"/>
        <v>0</v>
      </c>
      <c r="H34" s="158">
        <v>0</v>
      </c>
      <c r="I34" s="157">
        <f t="shared" si="1"/>
        <v>0</v>
      </c>
      <c r="J34" s="158">
        <v>152</v>
      </c>
      <c r="K34" s="157">
        <f t="shared" si="2"/>
        <v>304</v>
      </c>
      <c r="L34" s="157">
        <v>21</v>
      </c>
      <c r="M34" s="157">
        <f t="shared" si="3"/>
        <v>0</v>
      </c>
      <c r="N34" s="157">
        <v>0</v>
      </c>
      <c r="O34" s="157">
        <f t="shared" si="4"/>
        <v>0</v>
      </c>
      <c r="P34" s="157">
        <v>2.027E-2</v>
      </c>
      <c r="Q34" s="157">
        <f t="shared" si="5"/>
        <v>0.04</v>
      </c>
      <c r="R34" s="157"/>
      <c r="S34" s="157" t="s">
        <v>118</v>
      </c>
      <c r="T34" s="157" t="s">
        <v>118</v>
      </c>
      <c r="U34" s="157">
        <v>0.39300000000000002</v>
      </c>
      <c r="V34" s="157">
        <f t="shared" si="6"/>
        <v>0.79</v>
      </c>
      <c r="W34" s="157"/>
      <c r="X34" s="157" t="s">
        <v>119</v>
      </c>
      <c r="Y34" s="148"/>
      <c r="Z34" s="148"/>
      <c r="AA34" s="148"/>
      <c r="AB34" s="148"/>
      <c r="AC34" s="148"/>
      <c r="AD34" s="148"/>
      <c r="AE34" s="148"/>
      <c r="AF34" s="148"/>
      <c r="AG34" s="148" t="s">
        <v>120</v>
      </c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</row>
    <row r="35" spans="1:60" outlineLevel="1" x14ac:dyDescent="0.2">
      <c r="A35" s="172">
        <v>13</v>
      </c>
      <c r="B35" s="173" t="s">
        <v>154</v>
      </c>
      <c r="C35" s="182" t="s">
        <v>155</v>
      </c>
      <c r="D35" s="174" t="s">
        <v>127</v>
      </c>
      <c r="E35" s="175">
        <v>30</v>
      </c>
      <c r="F35" s="176">
        <v>0</v>
      </c>
      <c r="G35" s="177">
        <f t="shared" si="0"/>
        <v>0</v>
      </c>
      <c r="H35" s="158">
        <v>83.13</v>
      </c>
      <c r="I35" s="157">
        <f t="shared" si="1"/>
        <v>2493.9</v>
      </c>
      <c r="J35" s="158">
        <v>177.87</v>
      </c>
      <c r="K35" s="157">
        <f t="shared" si="2"/>
        <v>5336.1</v>
      </c>
      <c r="L35" s="157">
        <v>21</v>
      </c>
      <c r="M35" s="157">
        <f t="shared" si="3"/>
        <v>0</v>
      </c>
      <c r="N35" s="157">
        <v>4.6999999999999999E-4</v>
      </c>
      <c r="O35" s="157">
        <f t="shared" si="4"/>
        <v>0.01</v>
      </c>
      <c r="P35" s="157">
        <v>0</v>
      </c>
      <c r="Q35" s="157">
        <f t="shared" si="5"/>
        <v>0</v>
      </c>
      <c r="R35" s="157"/>
      <c r="S35" s="157" t="s">
        <v>118</v>
      </c>
      <c r="T35" s="157" t="s">
        <v>118</v>
      </c>
      <c r="U35" s="157">
        <v>0.36042000000000002</v>
      </c>
      <c r="V35" s="157">
        <f t="shared" si="6"/>
        <v>10.81</v>
      </c>
      <c r="W35" s="157"/>
      <c r="X35" s="157" t="s">
        <v>147</v>
      </c>
      <c r="Y35" s="148"/>
      <c r="Z35" s="148"/>
      <c r="AA35" s="148"/>
      <c r="AB35" s="148"/>
      <c r="AC35" s="148"/>
      <c r="AD35" s="148"/>
      <c r="AE35" s="148"/>
      <c r="AF35" s="148"/>
      <c r="AG35" s="148" t="s">
        <v>148</v>
      </c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</row>
    <row r="36" spans="1:60" outlineLevel="1" x14ac:dyDescent="0.2">
      <c r="A36" s="172">
        <v>14</v>
      </c>
      <c r="B36" s="173" t="s">
        <v>156</v>
      </c>
      <c r="C36" s="182" t="s">
        <v>157</v>
      </c>
      <c r="D36" s="174" t="s">
        <v>127</v>
      </c>
      <c r="E36" s="175">
        <v>62</v>
      </c>
      <c r="F36" s="176">
        <v>0</v>
      </c>
      <c r="G36" s="177">
        <f t="shared" si="0"/>
        <v>0</v>
      </c>
      <c r="H36" s="158">
        <v>273.5</v>
      </c>
      <c r="I36" s="157">
        <f t="shared" si="1"/>
        <v>16957</v>
      </c>
      <c r="J36" s="158">
        <v>394.5</v>
      </c>
      <c r="K36" s="157">
        <f t="shared" si="2"/>
        <v>24459</v>
      </c>
      <c r="L36" s="157">
        <v>21</v>
      </c>
      <c r="M36" s="157">
        <f t="shared" si="3"/>
        <v>0</v>
      </c>
      <c r="N36" s="157">
        <v>1.31E-3</v>
      </c>
      <c r="O36" s="157">
        <f t="shared" si="4"/>
        <v>0.08</v>
      </c>
      <c r="P36" s="157">
        <v>0</v>
      </c>
      <c r="Q36" s="157">
        <f t="shared" si="5"/>
        <v>0</v>
      </c>
      <c r="R36" s="157"/>
      <c r="S36" s="157" t="s">
        <v>118</v>
      </c>
      <c r="T36" s="157" t="s">
        <v>118</v>
      </c>
      <c r="U36" s="157">
        <v>0.80098000000000003</v>
      </c>
      <c r="V36" s="157">
        <f t="shared" si="6"/>
        <v>49.66</v>
      </c>
      <c r="W36" s="157"/>
      <c r="X36" s="157" t="s">
        <v>147</v>
      </c>
      <c r="Y36" s="148"/>
      <c r="Z36" s="148"/>
      <c r="AA36" s="148"/>
      <c r="AB36" s="148"/>
      <c r="AC36" s="148"/>
      <c r="AD36" s="148"/>
      <c r="AE36" s="148"/>
      <c r="AF36" s="148"/>
      <c r="AG36" s="148" t="s">
        <v>148</v>
      </c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</row>
    <row r="37" spans="1:60" ht="22.5" outlineLevel="1" x14ac:dyDescent="0.2">
      <c r="A37" s="172">
        <v>15</v>
      </c>
      <c r="B37" s="173" t="s">
        <v>158</v>
      </c>
      <c r="C37" s="182" t="s">
        <v>159</v>
      </c>
      <c r="D37" s="174" t="s">
        <v>127</v>
      </c>
      <c r="E37" s="175">
        <v>18</v>
      </c>
      <c r="F37" s="176">
        <v>0</v>
      </c>
      <c r="G37" s="177">
        <f t="shared" si="0"/>
        <v>0</v>
      </c>
      <c r="H37" s="158">
        <v>0</v>
      </c>
      <c r="I37" s="157">
        <f t="shared" si="1"/>
        <v>0</v>
      </c>
      <c r="J37" s="158">
        <v>1664</v>
      </c>
      <c r="K37" s="157">
        <f t="shared" si="2"/>
        <v>29952</v>
      </c>
      <c r="L37" s="157">
        <v>21</v>
      </c>
      <c r="M37" s="157">
        <f t="shared" si="3"/>
        <v>0</v>
      </c>
      <c r="N37" s="157">
        <v>0.36021999999999998</v>
      </c>
      <c r="O37" s="157">
        <f t="shared" si="4"/>
        <v>6.48</v>
      </c>
      <c r="P37" s="157">
        <v>0</v>
      </c>
      <c r="Q37" s="157">
        <f t="shared" si="5"/>
        <v>0</v>
      </c>
      <c r="R37" s="157"/>
      <c r="S37" s="157" t="s">
        <v>160</v>
      </c>
      <c r="T37" s="157" t="s">
        <v>118</v>
      </c>
      <c r="U37" s="157">
        <v>2.9581599999999999</v>
      </c>
      <c r="V37" s="157">
        <f t="shared" si="6"/>
        <v>53.25</v>
      </c>
      <c r="W37" s="157"/>
      <c r="X37" s="157" t="s">
        <v>147</v>
      </c>
      <c r="Y37" s="148"/>
      <c r="Z37" s="148"/>
      <c r="AA37" s="148"/>
      <c r="AB37" s="148"/>
      <c r="AC37" s="148"/>
      <c r="AD37" s="148"/>
      <c r="AE37" s="148"/>
      <c r="AF37" s="148"/>
      <c r="AG37" s="148" t="s">
        <v>148</v>
      </c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</row>
    <row r="38" spans="1:60" outlineLevel="1" x14ac:dyDescent="0.2">
      <c r="A38" s="172">
        <v>16</v>
      </c>
      <c r="B38" s="173" t="s">
        <v>161</v>
      </c>
      <c r="C38" s="182" t="s">
        <v>162</v>
      </c>
      <c r="D38" s="174" t="s">
        <v>153</v>
      </c>
      <c r="E38" s="175">
        <v>2</v>
      </c>
      <c r="F38" s="176">
        <v>0</v>
      </c>
      <c r="G38" s="177">
        <f t="shared" si="0"/>
        <v>0</v>
      </c>
      <c r="H38" s="158">
        <v>1758.09</v>
      </c>
      <c r="I38" s="157">
        <f t="shared" si="1"/>
        <v>3516.18</v>
      </c>
      <c r="J38" s="158">
        <v>98.91</v>
      </c>
      <c r="K38" s="157">
        <f t="shared" si="2"/>
        <v>197.82</v>
      </c>
      <c r="L38" s="157">
        <v>21</v>
      </c>
      <c r="M38" s="157">
        <f t="shared" si="3"/>
        <v>0</v>
      </c>
      <c r="N38" s="157">
        <v>1.0499999999999999E-3</v>
      </c>
      <c r="O38" s="157">
        <f t="shared" si="4"/>
        <v>0</v>
      </c>
      <c r="P38" s="157">
        <v>0</v>
      </c>
      <c r="Q38" s="157">
        <f t="shared" si="5"/>
        <v>0</v>
      </c>
      <c r="R38" s="157"/>
      <c r="S38" s="157" t="s">
        <v>118</v>
      </c>
      <c r="T38" s="157" t="s">
        <v>118</v>
      </c>
      <c r="U38" s="157">
        <v>0.2</v>
      </c>
      <c r="V38" s="157">
        <f t="shared" si="6"/>
        <v>0.4</v>
      </c>
      <c r="W38" s="157"/>
      <c r="X38" s="157" t="s">
        <v>119</v>
      </c>
      <c r="Y38" s="148"/>
      <c r="Z38" s="148"/>
      <c r="AA38" s="148"/>
      <c r="AB38" s="148"/>
      <c r="AC38" s="148"/>
      <c r="AD38" s="148"/>
      <c r="AE38" s="148"/>
      <c r="AF38" s="148"/>
      <c r="AG38" s="148" t="s">
        <v>120</v>
      </c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</row>
    <row r="39" spans="1:60" outlineLevel="1" x14ac:dyDescent="0.2">
      <c r="A39" s="172">
        <v>17</v>
      </c>
      <c r="B39" s="173" t="s">
        <v>163</v>
      </c>
      <c r="C39" s="182" t="s">
        <v>164</v>
      </c>
      <c r="D39" s="174" t="s">
        <v>153</v>
      </c>
      <c r="E39" s="175">
        <v>8</v>
      </c>
      <c r="F39" s="176">
        <v>0</v>
      </c>
      <c r="G39" s="177">
        <f t="shared" si="0"/>
        <v>0</v>
      </c>
      <c r="H39" s="158">
        <v>499.91</v>
      </c>
      <c r="I39" s="157">
        <f t="shared" si="1"/>
        <v>3999.28</v>
      </c>
      <c r="J39" s="158">
        <v>129.09</v>
      </c>
      <c r="K39" s="157">
        <f t="shared" si="2"/>
        <v>1032.72</v>
      </c>
      <c r="L39" s="157">
        <v>21</v>
      </c>
      <c r="M39" s="157">
        <f t="shared" si="3"/>
        <v>0</v>
      </c>
      <c r="N39" s="157">
        <v>3.8000000000000002E-4</v>
      </c>
      <c r="O39" s="157">
        <f t="shared" si="4"/>
        <v>0</v>
      </c>
      <c r="P39" s="157">
        <v>0</v>
      </c>
      <c r="Q39" s="157">
        <f t="shared" si="5"/>
        <v>0</v>
      </c>
      <c r="R39" s="157"/>
      <c r="S39" s="157" t="s">
        <v>118</v>
      </c>
      <c r="T39" s="157" t="s">
        <v>118</v>
      </c>
      <c r="U39" s="157">
        <v>0.26100000000000001</v>
      </c>
      <c r="V39" s="157">
        <f t="shared" si="6"/>
        <v>2.09</v>
      </c>
      <c r="W39" s="157"/>
      <c r="X39" s="157" t="s">
        <v>119</v>
      </c>
      <c r="Y39" s="148"/>
      <c r="Z39" s="148"/>
      <c r="AA39" s="148"/>
      <c r="AB39" s="148"/>
      <c r="AC39" s="148"/>
      <c r="AD39" s="148"/>
      <c r="AE39" s="148"/>
      <c r="AF39" s="148"/>
      <c r="AG39" s="148" t="s">
        <v>120</v>
      </c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</row>
    <row r="40" spans="1:60" x14ac:dyDescent="0.2">
      <c r="A40" s="160" t="s">
        <v>113</v>
      </c>
      <c r="B40" s="161" t="s">
        <v>67</v>
      </c>
      <c r="C40" s="180" t="s">
        <v>68</v>
      </c>
      <c r="D40" s="162"/>
      <c r="E40" s="163"/>
      <c r="F40" s="164"/>
      <c r="G40" s="165">
        <f>SUMIF(AG41:AG43,"&lt;&gt;NOR",G41:G43)</f>
        <v>0</v>
      </c>
      <c r="H40" s="159"/>
      <c r="I40" s="159">
        <f>SUM(I41:I43)</f>
        <v>40782.15</v>
      </c>
      <c r="J40" s="159"/>
      <c r="K40" s="159">
        <f>SUM(K41:K43)</f>
        <v>76277.850000000006</v>
      </c>
      <c r="L40" s="159"/>
      <c r="M40" s="159">
        <f>SUM(M41:M43)</f>
        <v>0</v>
      </c>
      <c r="N40" s="159"/>
      <c r="O40" s="159">
        <f>SUM(O41:O43)</f>
        <v>0.13</v>
      </c>
      <c r="P40" s="159"/>
      <c r="Q40" s="159">
        <f>SUM(Q41:Q43)</f>
        <v>3.66</v>
      </c>
      <c r="R40" s="159"/>
      <c r="S40" s="159"/>
      <c r="T40" s="159"/>
      <c r="U40" s="159"/>
      <c r="V40" s="159">
        <f>SUM(V41:V43)</f>
        <v>252.97999999999996</v>
      </c>
      <c r="W40" s="159"/>
      <c r="X40" s="159"/>
      <c r="AG40" t="s">
        <v>114</v>
      </c>
    </row>
    <row r="41" spans="1:60" ht="22.5" outlineLevel="1" x14ac:dyDescent="0.2">
      <c r="A41" s="172">
        <v>18</v>
      </c>
      <c r="B41" s="173" t="s">
        <v>165</v>
      </c>
      <c r="C41" s="182" t="s">
        <v>166</v>
      </c>
      <c r="D41" s="174" t="s">
        <v>167</v>
      </c>
      <c r="E41" s="175">
        <v>1</v>
      </c>
      <c r="F41" s="176">
        <v>0</v>
      </c>
      <c r="G41" s="177">
        <f>ROUND(E41*F41,2)</f>
        <v>0</v>
      </c>
      <c r="H41" s="158">
        <v>0</v>
      </c>
      <c r="I41" s="157">
        <f>ROUND(E41*H41,2)</f>
        <v>0</v>
      </c>
      <c r="J41" s="158">
        <v>3500</v>
      </c>
      <c r="K41" s="157">
        <f>ROUND(E41*J41,2)</f>
        <v>3500</v>
      </c>
      <c r="L41" s="157">
        <v>21</v>
      </c>
      <c r="M41" s="157">
        <f>G41*(1+L41/100)</f>
        <v>0</v>
      </c>
      <c r="N41" s="157">
        <v>0</v>
      </c>
      <c r="O41" s="157">
        <f>ROUND(E41*N41,2)</f>
        <v>0</v>
      </c>
      <c r="P41" s="157">
        <v>0</v>
      </c>
      <c r="Q41" s="157">
        <f>ROUND(E41*P41,2)</f>
        <v>0</v>
      </c>
      <c r="R41" s="157"/>
      <c r="S41" s="157" t="s">
        <v>118</v>
      </c>
      <c r="T41" s="157" t="s">
        <v>168</v>
      </c>
      <c r="U41" s="157">
        <v>0.16500000000000001</v>
      </c>
      <c r="V41" s="157">
        <f>ROUND(E41*U41,2)</f>
        <v>0.17</v>
      </c>
      <c r="W41" s="157"/>
      <c r="X41" s="157" t="s">
        <v>119</v>
      </c>
      <c r="Y41" s="148"/>
      <c r="Z41" s="148"/>
      <c r="AA41" s="148"/>
      <c r="AB41" s="148"/>
      <c r="AC41" s="148"/>
      <c r="AD41" s="148"/>
      <c r="AE41" s="148"/>
      <c r="AF41" s="148"/>
      <c r="AG41" s="148" t="s">
        <v>120</v>
      </c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</row>
    <row r="42" spans="1:60" ht="22.5" outlineLevel="1" x14ac:dyDescent="0.2">
      <c r="A42" s="172">
        <v>19</v>
      </c>
      <c r="B42" s="173" t="s">
        <v>169</v>
      </c>
      <c r="C42" s="182" t="s">
        <v>170</v>
      </c>
      <c r="D42" s="174" t="s">
        <v>127</v>
      </c>
      <c r="E42" s="175">
        <v>85</v>
      </c>
      <c r="F42" s="176">
        <v>0</v>
      </c>
      <c r="G42" s="177">
        <f>ROUND(E42*F42,2)</f>
        <v>0</v>
      </c>
      <c r="H42" s="158">
        <v>11.3</v>
      </c>
      <c r="I42" s="157">
        <f>ROUND(E42*H42,2)</f>
        <v>960.5</v>
      </c>
      <c r="J42" s="158">
        <v>314.7</v>
      </c>
      <c r="K42" s="157">
        <f>ROUND(E42*J42,2)</f>
        <v>26749.5</v>
      </c>
      <c r="L42" s="157">
        <v>21</v>
      </c>
      <c r="M42" s="157">
        <f>G42*(1+L42/100)</f>
        <v>0</v>
      </c>
      <c r="N42" s="157">
        <v>4.8999999999999998E-4</v>
      </c>
      <c r="O42" s="157">
        <f>ROUND(E42*N42,2)</f>
        <v>0.04</v>
      </c>
      <c r="P42" s="157">
        <v>4.308E-2</v>
      </c>
      <c r="Q42" s="157">
        <f>ROUND(E42*P42,2)</f>
        <v>3.66</v>
      </c>
      <c r="R42" s="157"/>
      <c r="S42" s="157" t="s">
        <v>118</v>
      </c>
      <c r="T42" s="157" t="s">
        <v>118</v>
      </c>
      <c r="U42" s="157">
        <v>1.8067500000000001</v>
      </c>
      <c r="V42" s="157">
        <f>ROUND(E42*U42,2)</f>
        <v>153.57</v>
      </c>
      <c r="W42" s="157"/>
      <c r="X42" s="157" t="s">
        <v>147</v>
      </c>
      <c r="Y42" s="148"/>
      <c r="Z42" s="148"/>
      <c r="AA42" s="148"/>
      <c r="AB42" s="148"/>
      <c r="AC42" s="148"/>
      <c r="AD42" s="148"/>
      <c r="AE42" s="148"/>
      <c r="AF42" s="148"/>
      <c r="AG42" s="148" t="s">
        <v>148</v>
      </c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</row>
    <row r="43" spans="1:60" ht="22.5" outlineLevel="1" x14ac:dyDescent="0.2">
      <c r="A43" s="172">
        <v>20</v>
      </c>
      <c r="B43" s="173" t="s">
        <v>171</v>
      </c>
      <c r="C43" s="182" t="s">
        <v>172</v>
      </c>
      <c r="D43" s="174" t="s">
        <v>127</v>
      </c>
      <c r="E43" s="175">
        <v>85</v>
      </c>
      <c r="F43" s="176">
        <v>0</v>
      </c>
      <c r="G43" s="177">
        <f>ROUND(E43*F43,2)</f>
        <v>0</v>
      </c>
      <c r="H43" s="158">
        <v>468.49</v>
      </c>
      <c r="I43" s="157">
        <f>ROUND(E43*H43,2)</f>
        <v>39821.65</v>
      </c>
      <c r="J43" s="158">
        <v>541.51</v>
      </c>
      <c r="K43" s="157">
        <f>ROUND(E43*J43,2)</f>
        <v>46028.35</v>
      </c>
      <c r="L43" s="157">
        <v>21</v>
      </c>
      <c r="M43" s="157">
        <f>G43*(1+L43/100)</f>
        <v>0</v>
      </c>
      <c r="N43" s="157">
        <v>1.1100000000000001E-3</v>
      </c>
      <c r="O43" s="157">
        <f>ROUND(E43*N43,2)</f>
        <v>0.09</v>
      </c>
      <c r="P43" s="157">
        <v>0</v>
      </c>
      <c r="Q43" s="157">
        <f>ROUND(E43*P43,2)</f>
        <v>0</v>
      </c>
      <c r="R43" s="157"/>
      <c r="S43" s="157" t="s">
        <v>118</v>
      </c>
      <c r="T43" s="157" t="s">
        <v>118</v>
      </c>
      <c r="U43" s="157">
        <v>1.1675199999999999</v>
      </c>
      <c r="V43" s="157">
        <f>ROUND(E43*U43,2)</f>
        <v>99.24</v>
      </c>
      <c r="W43" s="157"/>
      <c r="X43" s="157" t="s">
        <v>147</v>
      </c>
      <c r="Y43" s="148"/>
      <c r="Z43" s="148"/>
      <c r="AA43" s="148"/>
      <c r="AB43" s="148"/>
      <c r="AC43" s="148"/>
      <c r="AD43" s="148"/>
      <c r="AE43" s="148"/>
      <c r="AF43" s="148"/>
      <c r="AG43" s="148" t="s">
        <v>148</v>
      </c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</row>
    <row r="44" spans="1:60" x14ac:dyDescent="0.2">
      <c r="A44" s="160" t="s">
        <v>113</v>
      </c>
      <c r="B44" s="161" t="s">
        <v>69</v>
      </c>
      <c r="C44" s="180" t="s">
        <v>70</v>
      </c>
      <c r="D44" s="162"/>
      <c r="E44" s="163"/>
      <c r="F44" s="164"/>
      <c r="G44" s="165">
        <f>SUMIF(AG45:AG63,"&lt;&gt;NOR",G45:G63)</f>
        <v>0</v>
      </c>
      <c r="H44" s="159"/>
      <c r="I44" s="159">
        <f>SUM(I45:I63)</f>
        <v>112770.72</v>
      </c>
      <c r="J44" s="159"/>
      <c r="K44" s="159">
        <f>SUM(K45:K63)</f>
        <v>49147.28</v>
      </c>
      <c r="L44" s="159"/>
      <c r="M44" s="159">
        <f>SUM(M45:M63)</f>
        <v>0</v>
      </c>
      <c r="N44" s="159"/>
      <c r="O44" s="159">
        <f>SUM(O45:O63)</f>
        <v>0.35000000000000003</v>
      </c>
      <c r="P44" s="159"/>
      <c r="Q44" s="159">
        <f>SUM(Q45:Q63)</f>
        <v>1.28</v>
      </c>
      <c r="R44" s="159"/>
      <c r="S44" s="159"/>
      <c r="T44" s="159"/>
      <c r="U44" s="159"/>
      <c r="V44" s="159">
        <f>SUM(V45:V63)</f>
        <v>58.35</v>
      </c>
      <c r="W44" s="159"/>
      <c r="X44" s="159"/>
      <c r="AG44" t="s">
        <v>114</v>
      </c>
    </row>
    <row r="45" spans="1:60" ht="22.5" outlineLevel="1" x14ac:dyDescent="0.2">
      <c r="A45" s="172">
        <v>21</v>
      </c>
      <c r="B45" s="173" t="s">
        <v>173</v>
      </c>
      <c r="C45" s="182" t="s">
        <v>174</v>
      </c>
      <c r="D45" s="174" t="s">
        <v>175</v>
      </c>
      <c r="E45" s="175">
        <v>1</v>
      </c>
      <c r="F45" s="176">
        <v>0</v>
      </c>
      <c r="G45" s="177">
        <f t="shared" ref="G45:G63" si="7">ROUND(E45*F45,2)</f>
        <v>0</v>
      </c>
      <c r="H45" s="158">
        <v>0</v>
      </c>
      <c r="I45" s="157">
        <f t="shared" ref="I45:I63" si="8">ROUND(E45*H45,2)</f>
        <v>0</v>
      </c>
      <c r="J45" s="158">
        <v>6000</v>
      </c>
      <c r="K45" s="157">
        <f t="shared" ref="K45:K63" si="9">ROUND(E45*J45,2)</f>
        <v>6000</v>
      </c>
      <c r="L45" s="157">
        <v>21</v>
      </c>
      <c r="M45" s="157">
        <f t="shared" ref="M45:M63" si="10">G45*(1+L45/100)</f>
        <v>0</v>
      </c>
      <c r="N45" s="157">
        <v>0</v>
      </c>
      <c r="O45" s="157">
        <f t="shared" ref="O45:O63" si="11">ROUND(E45*N45,2)</f>
        <v>0</v>
      </c>
      <c r="P45" s="157">
        <v>0</v>
      </c>
      <c r="Q45" s="157">
        <f t="shared" ref="Q45:Q63" si="12">ROUND(E45*P45,2)</f>
        <v>0</v>
      </c>
      <c r="R45" s="157"/>
      <c r="S45" s="157" t="s">
        <v>160</v>
      </c>
      <c r="T45" s="157" t="s">
        <v>168</v>
      </c>
      <c r="U45" s="157">
        <v>0</v>
      </c>
      <c r="V45" s="157">
        <f t="shared" ref="V45:V63" si="13">ROUND(E45*U45,2)</f>
        <v>0</v>
      </c>
      <c r="W45" s="157"/>
      <c r="X45" s="157" t="s">
        <v>119</v>
      </c>
      <c r="Y45" s="148"/>
      <c r="Z45" s="148"/>
      <c r="AA45" s="148"/>
      <c r="AB45" s="148"/>
      <c r="AC45" s="148"/>
      <c r="AD45" s="148"/>
      <c r="AE45" s="148"/>
      <c r="AF45" s="148"/>
      <c r="AG45" s="148" t="s">
        <v>120</v>
      </c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</row>
    <row r="46" spans="1:60" outlineLevel="1" x14ac:dyDescent="0.2">
      <c r="A46" s="172">
        <v>22</v>
      </c>
      <c r="B46" s="173" t="s">
        <v>176</v>
      </c>
      <c r="C46" s="182" t="s">
        <v>177</v>
      </c>
      <c r="D46" s="174" t="s">
        <v>153</v>
      </c>
      <c r="E46" s="175">
        <v>10</v>
      </c>
      <c r="F46" s="176">
        <v>0</v>
      </c>
      <c r="G46" s="177">
        <f t="shared" si="7"/>
        <v>0</v>
      </c>
      <c r="H46" s="158">
        <v>0</v>
      </c>
      <c r="I46" s="157">
        <f t="shared" si="8"/>
        <v>0</v>
      </c>
      <c r="J46" s="158">
        <v>349.5</v>
      </c>
      <c r="K46" s="157">
        <f t="shared" si="9"/>
        <v>3495</v>
      </c>
      <c r="L46" s="157">
        <v>21</v>
      </c>
      <c r="M46" s="157">
        <f t="shared" si="10"/>
        <v>0</v>
      </c>
      <c r="N46" s="157">
        <v>0</v>
      </c>
      <c r="O46" s="157">
        <f t="shared" si="11"/>
        <v>0</v>
      </c>
      <c r="P46" s="157">
        <v>3.1870000000000002E-2</v>
      </c>
      <c r="Q46" s="157">
        <f t="shared" si="12"/>
        <v>0.32</v>
      </c>
      <c r="R46" s="157"/>
      <c r="S46" s="157" t="s">
        <v>118</v>
      </c>
      <c r="T46" s="157" t="s">
        <v>118</v>
      </c>
      <c r="U46" s="157">
        <v>0.97272000000000003</v>
      </c>
      <c r="V46" s="157">
        <f t="shared" si="13"/>
        <v>9.73</v>
      </c>
      <c r="W46" s="157"/>
      <c r="X46" s="157" t="s">
        <v>147</v>
      </c>
      <c r="Y46" s="148"/>
      <c r="Z46" s="148"/>
      <c r="AA46" s="148"/>
      <c r="AB46" s="148"/>
      <c r="AC46" s="148"/>
      <c r="AD46" s="148"/>
      <c r="AE46" s="148"/>
      <c r="AF46" s="148"/>
      <c r="AG46" s="148" t="s">
        <v>148</v>
      </c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</row>
    <row r="47" spans="1:60" outlineLevel="1" x14ac:dyDescent="0.2">
      <c r="A47" s="172">
        <v>23</v>
      </c>
      <c r="B47" s="173" t="s">
        <v>178</v>
      </c>
      <c r="C47" s="182" t="s">
        <v>179</v>
      </c>
      <c r="D47" s="174" t="s">
        <v>153</v>
      </c>
      <c r="E47" s="175">
        <v>10</v>
      </c>
      <c r="F47" s="176">
        <v>0</v>
      </c>
      <c r="G47" s="177">
        <f t="shared" si="7"/>
        <v>0</v>
      </c>
      <c r="H47" s="158">
        <v>0</v>
      </c>
      <c r="I47" s="157">
        <f t="shared" si="8"/>
        <v>0</v>
      </c>
      <c r="J47" s="158">
        <v>251.5</v>
      </c>
      <c r="K47" s="157">
        <f t="shared" si="9"/>
        <v>2515</v>
      </c>
      <c r="L47" s="157">
        <v>21</v>
      </c>
      <c r="M47" s="157">
        <f t="shared" si="10"/>
        <v>0</v>
      </c>
      <c r="N47" s="157">
        <v>0</v>
      </c>
      <c r="O47" s="157">
        <f t="shared" si="11"/>
        <v>0</v>
      </c>
      <c r="P47" s="157">
        <v>1.933E-2</v>
      </c>
      <c r="Q47" s="157">
        <f t="shared" si="12"/>
        <v>0.19</v>
      </c>
      <c r="R47" s="157"/>
      <c r="S47" s="157" t="s">
        <v>118</v>
      </c>
      <c r="T47" s="157" t="s">
        <v>118</v>
      </c>
      <c r="U47" s="157">
        <v>0.45832000000000001</v>
      </c>
      <c r="V47" s="157">
        <f t="shared" si="13"/>
        <v>4.58</v>
      </c>
      <c r="W47" s="157"/>
      <c r="X47" s="157" t="s">
        <v>147</v>
      </c>
      <c r="Y47" s="148"/>
      <c r="Z47" s="148"/>
      <c r="AA47" s="148"/>
      <c r="AB47" s="148"/>
      <c r="AC47" s="148"/>
      <c r="AD47" s="148"/>
      <c r="AE47" s="148"/>
      <c r="AF47" s="148"/>
      <c r="AG47" s="148" t="s">
        <v>148</v>
      </c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</row>
    <row r="48" spans="1:60" outlineLevel="1" x14ac:dyDescent="0.2">
      <c r="A48" s="172">
        <v>24</v>
      </c>
      <c r="B48" s="173" t="s">
        <v>180</v>
      </c>
      <c r="C48" s="182" t="s">
        <v>181</v>
      </c>
      <c r="D48" s="174" t="s">
        <v>153</v>
      </c>
      <c r="E48" s="175">
        <v>2</v>
      </c>
      <c r="F48" s="176">
        <v>0</v>
      </c>
      <c r="G48" s="177">
        <f t="shared" si="7"/>
        <v>0</v>
      </c>
      <c r="H48" s="158">
        <v>21.73</v>
      </c>
      <c r="I48" s="157">
        <f t="shared" si="8"/>
        <v>43.46</v>
      </c>
      <c r="J48" s="158">
        <v>1120.27</v>
      </c>
      <c r="K48" s="157">
        <f t="shared" si="9"/>
        <v>2240.54</v>
      </c>
      <c r="L48" s="157">
        <v>21</v>
      </c>
      <c r="M48" s="157">
        <f t="shared" si="10"/>
        <v>0</v>
      </c>
      <c r="N48" s="157">
        <v>9.5E-4</v>
      </c>
      <c r="O48" s="157">
        <f t="shared" si="11"/>
        <v>0</v>
      </c>
      <c r="P48" s="157">
        <v>0.38472000000000001</v>
      </c>
      <c r="Q48" s="157">
        <f t="shared" si="12"/>
        <v>0.77</v>
      </c>
      <c r="R48" s="157"/>
      <c r="S48" s="157" t="s">
        <v>118</v>
      </c>
      <c r="T48" s="157" t="s">
        <v>118</v>
      </c>
      <c r="U48" s="157">
        <v>10.81798</v>
      </c>
      <c r="V48" s="157">
        <f t="shared" si="13"/>
        <v>21.64</v>
      </c>
      <c r="W48" s="157"/>
      <c r="X48" s="157" t="s">
        <v>147</v>
      </c>
      <c r="Y48" s="148"/>
      <c r="Z48" s="148"/>
      <c r="AA48" s="148"/>
      <c r="AB48" s="148"/>
      <c r="AC48" s="148"/>
      <c r="AD48" s="148"/>
      <c r="AE48" s="148"/>
      <c r="AF48" s="148"/>
      <c r="AG48" s="148" t="s">
        <v>148</v>
      </c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</row>
    <row r="49" spans="1:60" ht="22.5" outlineLevel="1" x14ac:dyDescent="0.2">
      <c r="A49" s="172">
        <v>25</v>
      </c>
      <c r="B49" s="173" t="s">
        <v>182</v>
      </c>
      <c r="C49" s="182" t="s">
        <v>183</v>
      </c>
      <c r="D49" s="174" t="s">
        <v>153</v>
      </c>
      <c r="E49" s="175">
        <v>12</v>
      </c>
      <c r="F49" s="176">
        <v>0</v>
      </c>
      <c r="G49" s="177">
        <f t="shared" si="7"/>
        <v>0</v>
      </c>
      <c r="H49" s="158">
        <v>636.04999999999995</v>
      </c>
      <c r="I49" s="157">
        <f t="shared" si="8"/>
        <v>7632.6</v>
      </c>
      <c r="J49" s="158">
        <v>1247.95</v>
      </c>
      <c r="K49" s="157">
        <f t="shared" si="9"/>
        <v>14975.4</v>
      </c>
      <c r="L49" s="157">
        <v>21</v>
      </c>
      <c r="M49" s="157">
        <f t="shared" si="10"/>
        <v>0</v>
      </c>
      <c r="N49" s="157">
        <v>3.1800000000000001E-3</v>
      </c>
      <c r="O49" s="157">
        <f t="shared" si="11"/>
        <v>0.04</v>
      </c>
      <c r="P49" s="157">
        <v>0</v>
      </c>
      <c r="Q49" s="157">
        <f t="shared" si="12"/>
        <v>0</v>
      </c>
      <c r="R49" s="157"/>
      <c r="S49" s="157" t="s">
        <v>118</v>
      </c>
      <c r="T49" s="157" t="s">
        <v>118</v>
      </c>
      <c r="U49" s="157">
        <v>5.0000000000000001E-3</v>
      </c>
      <c r="V49" s="157">
        <f t="shared" si="13"/>
        <v>0.06</v>
      </c>
      <c r="W49" s="157"/>
      <c r="X49" s="157" t="s">
        <v>147</v>
      </c>
      <c r="Y49" s="148"/>
      <c r="Z49" s="148"/>
      <c r="AA49" s="148"/>
      <c r="AB49" s="148"/>
      <c r="AC49" s="148"/>
      <c r="AD49" s="148"/>
      <c r="AE49" s="148"/>
      <c r="AF49" s="148"/>
      <c r="AG49" s="148" t="s">
        <v>148</v>
      </c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</row>
    <row r="50" spans="1:60" outlineLevel="1" x14ac:dyDescent="0.2">
      <c r="A50" s="172">
        <v>26</v>
      </c>
      <c r="B50" s="173" t="s">
        <v>184</v>
      </c>
      <c r="C50" s="182" t="s">
        <v>185</v>
      </c>
      <c r="D50" s="174" t="s">
        <v>153</v>
      </c>
      <c r="E50" s="175">
        <v>12</v>
      </c>
      <c r="F50" s="176">
        <v>0</v>
      </c>
      <c r="G50" s="177">
        <f t="shared" si="7"/>
        <v>0</v>
      </c>
      <c r="H50" s="158">
        <v>1701</v>
      </c>
      <c r="I50" s="157">
        <f t="shared" si="8"/>
        <v>20412</v>
      </c>
      <c r="J50" s="158">
        <v>0</v>
      </c>
      <c r="K50" s="157">
        <f t="shared" si="9"/>
        <v>0</v>
      </c>
      <c r="L50" s="157">
        <v>21</v>
      </c>
      <c r="M50" s="157">
        <f t="shared" si="10"/>
        <v>0</v>
      </c>
      <c r="N50" s="157">
        <v>8.5000000000000006E-3</v>
      </c>
      <c r="O50" s="157">
        <f t="shared" si="11"/>
        <v>0.1</v>
      </c>
      <c r="P50" s="157">
        <v>0</v>
      </c>
      <c r="Q50" s="157">
        <f t="shared" si="12"/>
        <v>0</v>
      </c>
      <c r="R50" s="157" t="s">
        <v>186</v>
      </c>
      <c r="S50" s="157" t="s">
        <v>118</v>
      </c>
      <c r="T50" s="157" t="s">
        <v>118</v>
      </c>
      <c r="U50" s="157">
        <v>0</v>
      </c>
      <c r="V50" s="157">
        <f t="shared" si="13"/>
        <v>0</v>
      </c>
      <c r="W50" s="157"/>
      <c r="X50" s="157" t="s">
        <v>187</v>
      </c>
      <c r="Y50" s="148"/>
      <c r="Z50" s="148"/>
      <c r="AA50" s="148"/>
      <c r="AB50" s="148"/>
      <c r="AC50" s="148"/>
      <c r="AD50" s="148"/>
      <c r="AE50" s="148"/>
      <c r="AF50" s="148"/>
      <c r="AG50" s="148" t="s">
        <v>188</v>
      </c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</row>
    <row r="51" spans="1:60" outlineLevel="1" x14ac:dyDescent="0.2">
      <c r="A51" s="172">
        <v>27</v>
      </c>
      <c r="B51" s="173" t="s">
        <v>189</v>
      </c>
      <c r="C51" s="182" t="s">
        <v>190</v>
      </c>
      <c r="D51" s="174" t="s">
        <v>153</v>
      </c>
      <c r="E51" s="175">
        <v>12</v>
      </c>
      <c r="F51" s="176">
        <v>0</v>
      </c>
      <c r="G51" s="177">
        <f t="shared" si="7"/>
        <v>0</v>
      </c>
      <c r="H51" s="158">
        <v>825</v>
      </c>
      <c r="I51" s="157">
        <f t="shared" si="8"/>
        <v>9900</v>
      </c>
      <c r="J51" s="158">
        <v>0</v>
      </c>
      <c r="K51" s="157">
        <f t="shared" si="9"/>
        <v>0</v>
      </c>
      <c r="L51" s="157">
        <v>21</v>
      </c>
      <c r="M51" s="157">
        <f t="shared" si="10"/>
        <v>0</v>
      </c>
      <c r="N51" s="157">
        <v>1.33E-3</v>
      </c>
      <c r="O51" s="157">
        <f t="shared" si="11"/>
        <v>0.02</v>
      </c>
      <c r="P51" s="157">
        <v>0</v>
      </c>
      <c r="Q51" s="157">
        <f t="shared" si="12"/>
        <v>0</v>
      </c>
      <c r="R51" s="157" t="s">
        <v>186</v>
      </c>
      <c r="S51" s="157" t="s">
        <v>118</v>
      </c>
      <c r="T51" s="157" t="s">
        <v>118</v>
      </c>
      <c r="U51" s="157">
        <v>0</v>
      </c>
      <c r="V51" s="157">
        <f t="shared" si="13"/>
        <v>0</v>
      </c>
      <c r="W51" s="157"/>
      <c r="X51" s="157" t="s">
        <v>187</v>
      </c>
      <c r="Y51" s="148"/>
      <c r="Z51" s="148"/>
      <c r="AA51" s="148"/>
      <c r="AB51" s="148"/>
      <c r="AC51" s="148"/>
      <c r="AD51" s="148"/>
      <c r="AE51" s="148"/>
      <c r="AF51" s="148"/>
      <c r="AG51" s="148" t="s">
        <v>188</v>
      </c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</row>
    <row r="52" spans="1:60" outlineLevel="1" x14ac:dyDescent="0.2">
      <c r="A52" s="172">
        <v>28</v>
      </c>
      <c r="B52" s="173" t="s">
        <v>191</v>
      </c>
      <c r="C52" s="182" t="s">
        <v>192</v>
      </c>
      <c r="D52" s="174" t="s">
        <v>153</v>
      </c>
      <c r="E52" s="175">
        <v>12</v>
      </c>
      <c r="F52" s="176">
        <v>0</v>
      </c>
      <c r="G52" s="177">
        <f t="shared" si="7"/>
        <v>0</v>
      </c>
      <c r="H52" s="158">
        <v>850</v>
      </c>
      <c r="I52" s="157">
        <f t="shared" si="8"/>
        <v>10200</v>
      </c>
      <c r="J52" s="158">
        <v>0</v>
      </c>
      <c r="K52" s="157">
        <f t="shared" si="9"/>
        <v>0</v>
      </c>
      <c r="L52" s="157">
        <v>21</v>
      </c>
      <c r="M52" s="157">
        <f t="shared" si="10"/>
        <v>0</v>
      </c>
      <c r="N52" s="157">
        <v>2.7000000000000001E-3</v>
      </c>
      <c r="O52" s="157">
        <f t="shared" si="11"/>
        <v>0.03</v>
      </c>
      <c r="P52" s="157">
        <v>0</v>
      </c>
      <c r="Q52" s="157">
        <f t="shared" si="12"/>
        <v>0</v>
      </c>
      <c r="R52" s="157" t="s">
        <v>186</v>
      </c>
      <c r="S52" s="157" t="s">
        <v>118</v>
      </c>
      <c r="T52" s="157" t="s">
        <v>118</v>
      </c>
      <c r="U52" s="157">
        <v>0</v>
      </c>
      <c r="V52" s="157">
        <f t="shared" si="13"/>
        <v>0</v>
      </c>
      <c r="W52" s="157"/>
      <c r="X52" s="157" t="s">
        <v>187</v>
      </c>
      <c r="Y52" s="148"/>
      <c r="Z52" s="148"/>
      <c r="AA52" s="148"/>
      <c r="AB52" s="148"/>
      <c r="AC52" s="148"/>
      <c r="AD52" s="148"/>
      <c r="AE52" s="148"/>
      <c r="AF52" s="148"/>
      <c r="AG52" s="148" t="s">
        <v>188</v>
      </c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</row>
    <row r="53" spans="1:60" ht="22.5" outlineLevel="1" x14ac:dyDescent="0.2">
      <c r="A53" s="172">
        <v>29</v>
      </c>
      <c r="B53" s="173" t="s">
        <v>193</v>
      </c>
      <c r="C53" s="182" t="s">
        <v>194</v>
      </c>
      <c r="D53" s="174" t="s">
        <v>153</v>
      </c>
      <c r="E53" s="175">
        <v>10</v>
      </c>
      <c r="F53" s="176">
        <v>0</v>
      </c>
      <c r="G53" s="177">
        <f t="shared" si="7"/>
        <v>0</v>
      </c>
      <c r="H53" s="158">
        <v>596.19000000000005</v>
      </c>
      <c r="I53" s="157">
        <f t="shared" si="8"/>
        <v>5961.9</v>
      </c>
      <c r="J53" s="158">
        <v>1221.81</v>
      </c>
      <c r="K53" s="157">
        <f t="shared" si="9"/>
        <v>12218.1</v>
      </c>
      <c r="L53" s="157">
        <v>21</v>
      </c>
      <c r="M53" s="157">
        <f t="shared" si="10"/>
        <v>0</v>
      </c>
      <c r="N53" s="157">
        <v>1.41E-3</v>
      </c>
      <c r="O53" s="157">
        <f t="shared" si="11"/>
        <v>0.01</v>
      </c>
      <c r="P53" s="157">
        <v>0</v>
      </c>
      <c r="Q53" s="157">
        <f t="shared" si="12"/>
        <v>0</v>
      </c>
      <c r="R53" s="157"/>
      <c r="S53" s="157" t="s">
        <v>118</v>
      </c>
      <c r="T53" s="157" t="s">
        <v>118</v>
      </c>
      <c r="U53" s="157">
        <v>2.2200000000000002E-3</v>
      </c>
      <c r="V53" s="157">
        <f t="shared" si="13"/>
        <v>0.02</v>
      </c>
      <c r="W53" s="157"/>
      <c r="X53" s="157" t="s">
        <v>147</v>
      </c>
      <c r="Y53" s="148"/>
      <c r="Z53" s="148"/>
      <c r="AA53" s="148"/>
      <c r="AB53" s="148"/>
      <c r="AC53" s="148"/>
      <c r="AD53" s="148"/>
      <c r="AE53" s="148"/>
      <c r="AF53" s="148"/>
      <c r="AG53" s="148" t="s">
        <v>148</v>
      </c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</row>
    <row r="54" spans="1:60" outlineLevel="1" x14ac:dyDescent="0.2">
      <c r="A54" s="172">
        <v>30</v>
      </c>
      <c r="B54" s="173" t="s">
        <v>195</v>
      </c>
      <c r="C54" s="182" t="s">
        <v>196</v>
      </c>
      <c r="D54" s="174" t="s">
        <v>153</v>
      </c>
      <c r="E54" s="175">
        <v>10</v>
      </c>
      <c r="F54" s="176">
        <v>0</v>
      </c>
      <c r="G54" s="177">
        <f t="shared" si="7"/>
        <v>0</v>
      </c>
      <c r="H54" s="158">
        <v>1034</v>
      </c>
      <c r="I54" s="157">
        <f t="shared" si="8"/>
        <v>10340</v>
      </c>
      <c r="J54" s="158">
        <v>0</v>
      </c>
      <c r="K54" s="157">
        <f t="shared" si="9"/>
        <v>0</v>
      </c>
      <c r="L54" s="157">
        <v>21</v>
      </c>
      <c r="M54" s="157">
        <f t="shared" si="10"/>
        <v>0</v>
      </c>
      <c r="N54" s="157">
        <v>1.0999999999999999E-2</v>
      </c>
      <c r="O54" s="157">
        <f t="shared" si="11"/>
        <v>0.11</v>
      </c>
      <c r="P54" s="157">
        <v>0</v>
      </c>
      <c r="Q54" s="157">
        <f t="shared" si="12"/>
        <v>0</v>
      </c>
      <c r="R54" s="157" t="s">
        <v>186</v>
      </c>
      <c r="S54" s="157" t="s">
        <v>118</v>
      </c>
      <c r="T54" s="157" t="s">
        <v>118</v>
      </c>
      <c r="U54" s="157">
        <v>0</v>
      </c>
      <c r="V54" s="157">
        <f t="shared" si="13"/>
        <v>0</v>
      </c>
      <c r="W54" s="157"/>
      <c r="X54" s="157" t="s">
        <v>187</v>
      </c>
      <c r="Y54" s="148"/>
      <c r="Z54" s="148"/>
      <c r="AA54" s="148"/>
      <c r="AB54" s="148"/>
      <c r="AC54" s="148"/>
      <c r="AD54" s="148"/>
      <c r="AE54" s="148"/>
      <c r="AF54" s="148"/>
      <c r="AG54" s="148" t="s">
        <v>188</v>
      </c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148"/>
      <c r="BF54" s="148"/>
      <c r="BG54" s="148"/>
      <c r="BH54" s="148"/>
    </row>
    <row r="55" spans="1:60" outlineLevel="1" x14ac:dyDescent="0.2">
      <c r="A55" s="172">
        <v>31</v>
      </c>
      <c r="B55" s="173" t="s">
        <v>197</v>
      </c>
      <c r="C55" s="182" t="s">
        <v>198</v>
      </c>
      <c r="D55" s="174" t="s">
        <v>153</v>
      </c>
      <c r="E55" s="175">
        <v>10</v>
      </c>
      <c r="F55" s="176">
        <v>0</v>
      </c>
      <c r="G55" s="177">
        <f t="shared" si="7"/>
        <v>0</v>
      </c>
      <c r="H55" s="158">
        <v>1682</v>
      </c>
      <c r="I55" s="157">
        <f t="shared" si="8"/>
        <v>16820</v>
      </c>
      <c r="J55" s="158">
        <v>0</v>
      </c>
      <c r="K55" s="157">
        <f t="shared" si="9"/>
        <v>0</v>
      </c>
      <c r="L55" s="157">
        <v>21</v>
      </c>
      <c r="M55" s="157">
        <f t="shared" si="10"/>
        <v>0</v>
      </c>
      <c r="N55" s="157">
        <v>1.2999999999999999E-3</v>
      </c>
      <c r="O55" s="157">
        <f t="shared" si="11"/>
        <v>0.01</v>
      </c>
      <c r="P55" s="157">
        <v>0</v>
      </c>
      <c r="Q55" s="157">
        <f t="shared" si="12"/>
        <v>0</v>
      </c>
      <c r="R55" s="157" t="s">
        <v>186</v>
      </c>
      <c r="S55" s="157" t="s">
        <v>118</v>
      </c>
      <c r="T55" s="157" t="s">
        <v>118</v>
      </c>
      <c r="U55" s="157">
        <v>0</v>
      </c>
      <c r="V55" s="157">
        <f t="shared" si="13"/>
        <v>0</v>
      </c>
      <c r="W55" s="157"/>
      <c r="X55" s="157" t="s">
        <v>187</v>
      </c>
      <c r="Y55" s="148"/>
      <c r="Z55" s="148"/>
      <c r="AA55" s="148"/>
      <c r="AB55" s="148"/>
      <c r="AC55" s="148"/>
      <c r="AD55" s="148"/>
      <c r="AE55" s="148"/>
      <c r="AF55" s="148"/>
      <c r="AG55" s="148" t="s">
        <v>199</v>
      </c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148"/>
      <c r="BF55" s="148"/>
      <c r="BG55" s="148"/>
      <c r="BH55" s="148"/>
    </row>
    <row r="56" spans="1:60" outlineLevel="1" x14ac:dyDescent="0.2">
      <c r="A56" s="172">
        <v>32</v>
      </c>
      <c r="B56" s="173" t="s">
        <v>200</v>
      </c>
      <c r="C56" s="182" t="s">
        <v>201</v>
      </c>
      <c r="D56" s="174" t="s">
        <v>153</v>
      </c>
      <c r="E56" s="175">
        <v>10</v>
      </c>
      <c r="F56" s="176">
        <v>0</v>
      </c>
      <c r="G56" s="177">
        <f t="shared" si="7"/>
        <v>0</v>
      </c>
      <c r="H56" s="158">
        <v>106</v>
      </c>
      <c r="I56" s="157">
        <f t="shared" si="8"/>
        <v>1060</v>
      </c>
      <c r="J56" s="158">
        <v>0</v>
      </c>
      <c r="K56" s="157">
        <f t="shared" si="9"/>
        <v>0</v>
      </c>
      <c r="L56" s="157">
        <v>21</v>
      </c>
      <c r="M56" s="157">
        <f t="shared" si="10"/>
        <v>0</v>
      </c>
      <c r="N56" s="157">
        <v>3.1E-4</v>
      </c>
      <c r="O56" s="157">
        <f t="shared" si="11"/>
        <v>0</v>
      </c>
      <c r="P56" s="157">
        <v>0</v>
      </c>
      <c r="Q56" s="157">
        <f t="shared" si="12"/>
        <v>0</v>
      </c>
      <c r="R56" s="157" t="s">
        <v>186</v>
      </c>
      <c r="S56" s="157" t="s">
        <v>118</v>
      </c>
      <c r="T56" s="157" t="s">
        <v>118</v>
      </c>
      <c r="U56" s="157">
        <v>0</v>
      </c>
      <c r="V56" s="157">
        <f t="shared" si="13"/>
        <v>0</v>
      </c>
      <c r="W56" s="157"/>
      <c r="X56" s="157" t="s">
        <v>187</v>
      </c>
      <c r="Y56" s="148"/>
      <c r="Z56" s="148"/>
      <c r="AA56" s="148"/>
      <c r="AB56" s="148"/>
      <c r="AC56" s="148"/>
      <c r="AD56" s="148"/>
      <c r="AE56" s="148"/>
      <c r="AF56" s="148"/>
      <c r="AG56" s="148" t="s">
        <v>188</v>
      </c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8"/>
      <c r="BF56" s="148"/>
      <c r="BG56" s="148"/>
      <c r="BH56" s="148"/>
    </row>
    <row r="57" spans="1:60" ht="22.5" outlineLevel="1" x14ac:dyDescent="0.2">
      <c r="A57" s="172">
        <v>33</v>
      </c>
      <c r="B57" s="173" t="s">
        <v>202</v>
      </c>
      <c r="C57" s="182" t="s">
        <v>203</v>
      </c>
      <c r="D57" s="174" t="s">
        <v>153</v>
      </c>
      <c r="E57" s="175">
        <v>2</v>
      </c>
      <c r="F57" s="176">
        <v>0</v>
      </c>
      <c r="G57" s="177">
        <f t="shared" si="7"/>
        <v>0</v>
      </c>
      <c r="H57" s="158">
        <v>515.48</v>
      </c>
      <c r="I57" s="157">
        <f t="shared" si="8"/>
        <v>1030.96</v>
      </c>
      <c r="J57" s="158">
        <v>2679.52</v>
      </c>
      <c r="K57" s="157">
        <f t="shared" si="9"/>
        <v>5359.04</v>
      </c>
      <c r="L57" s="157">
        <v>21</v>
      </c>
      <c r="M57" s="157">
        <f t="shared" si="10"/>
        <v>0</v>
      </c>
      <c r="N57" s="157">
        <v>1.57E-3</v>
      </c>
      <c r="O57" s="157">
        <f t="shared" si="11"/>
        <v>0</v>
      </c>
      <c r="P57" s="157">
        <v>0</v>
      </c>
      <c r="Q57" s="157">
        <f t="shared" si="12"/>
        <v>0</v>
      </c>
      <c r="R57" s="157"/>
      <c r="S57" s="157" t="s">
        <v>118</v>
      </c>
      <c r="T57" s="157" t="s">
        <v>168</v>
      </c>
      <c r="U57" s="157">
        <v>8.7904699999999991</v>
      </c>
      <c r="V57" s="157">
        <f t="shared" si="13"/>
        <v>17.579999999999998</v>
      </c>
      <c r="W57" s="157"/>
      <c r="X57" s="157" t="s">
        <v>147</v>
      </c>
      <c r="Y57" s="148"/>
      <c r="Z57" s="148"/>
      <c r="AA57" s="148"/>
      <c r="AB57" s="148"/>
      <c r="AC57" s="148"/>
      <c r="AD57" s="148"/>
      <c r="AE57" s="148"/>
      <c r="AF57" s="148"/>
      <c r="AG57" s="148" t="s">
        <v>148</v>
      </c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148"/>
      <c r="BG57" s="148"/>
      <c r="BH57" s="148"/>
    </row>
    <row r="58" spans="1:60" outlineLevel="1" x14ac:dyDescent="0.2">
      <c r="A58" s="172">
        <v>34</v>
      </c>
      <c r="B58" s="173" t="s">
        <v>204</v>
      </c>
      <c r="C58" s="182" t="s">
        <v>205</v>
      </c>
      <c r="D58" s="174" t="s">
        <v>153</v>
      </c>
      <c r="E58" s="175">
        <v>2</v>
      </c>
      <c r="F58" s="176">
        <v>0</v>
      </c>
      <c r="G58" s="177">
        <f t="shared" si="7"/>
        <v>0</v>
      </c>
      <c r="H58" s="158">
        <v>3840</v>
      </c>
      <c r="I58" s="157">
        <f t="shared" si="8"/>
        <v>7680</v>
      </c>
      <c r="J58" s="158">
        <v>0</v>
      </c>
      <c r="K58" s="157">
        <f t="shared" si="9"/>
        <v>0</v>
      </c>
      <c r="L58" s="157">
        <v>21</v>
      </c>
      <c r="M58" s="157">
        <f t="shared" si="10"/>
        <v>0</v>
      </c>
      <c r="N58" s="157">
        <v>1.0999999999999999E-2</v>
      </c>
      <c r="O58" s="157">
        <f t="shared" si="11"/>
        <v>0.02</v>
      </c>
      <c r="P58" s="157">
        <v>0</v>
      </c>
      <c r="Q58" s="157">
        <f t="shared" si="12"/>
        <v>0</v>
      </c>
      <c r="R58" s="157" t="s">
        <v>186</v>
      </c>
      <c r="S58" s="157" t="s">
        <v>118</v>
      </c>
      <c r="T58" s="157" t="s">
        <v>118</v>
      </c>
      <c r="U58" s="157">
        <v>0</v>
      </c>
      <c r="V58" s="157">
        <f t="shared" si="13"/>
        <v>0</v>
      </c>
      <c r="W58" s="157"/>
      <c r="X58" s="157" t="s">
        <v>187</v>
      </c>
      <c r="Y58" s="148"/>
      <c r="Z58" s="148"/>
      <c r="AA58" s="148"/>
      <c r="AB58" s="148"/>
      <c r="AC58" s="148"/>
      <c r="AD58" s="148"/>
      <c r="AE58" s="148"/>
      <c r="AF58" s="148"/>
      <c r="AG58" s="148" t="s">
        <v>188</v>
      </c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</row>
    <row r="59" spans="1:60" outlineLevel="1" x14ac:dyDescent="0.2">
      <c r="A59" s="172">
        <v>35</v>
      </c>
      <c r="B59" s="173" t="s">
        <v>206</v>
      </c>
      <c r="C59" s="182" t="s">
        <v>207</v>
      </c>
      <c r="D59" s="174" t="s">
        <v>153</v>
      </c>
      <c r="E59" s="175">
        <v>2</v>
      </c>
      <c r="F59" s="176">
        <v>0</v>
      </c>
      <c r="G59" s="177">
        <f t="shared" si="7"/>
        <v>0</v>
      </c>
      <c r="H59" s="158">
        <v>1629</v>
      </c>
      <c r="I59" s="157">
        <f t="shared" si="8"/>
        <v>3258</v>
      </c>
      <c r="J59" s="158">
        <v>0</v>
      </c>
      <c r="K59" s="157">
        <f t="shared" si="9"/>
        <v>0</v>
      </c>
      <c r="L59" s="157">
        <v>21</v>
      </c>
      <c r="M59" s="157">
        <f t="shared" si="10"/>
        <v>0</v>
      </c>
      <c r="N59" s="157">
        <v>1.4E-3</v>
      </c>
      <c r="O59" s="157">
        <f t="shared" si="11"/>
        <v>0</v>
      </c>
      <c r="P59" s="157">
        <v>0</v>
      </c>
      <c r="Q59" s="157">
        <f t="shared" si="12"/>
        <v>0</v>
      </c>
      <c r="R59" s="157" t="s">
        <v>186</v>
      </c>
      <c r="S59" s="157" t="s">
        <v>118</v>
      </c>
      <c r="T59" s="157" t="s">
        <v>118</v>
      </c>
      <c r="U59" s="157">
        <v>0</v>
      </c>
      <c r="V59" s="157">
        <f t="shared" si="13"/>
        <v>0</v>
      </c>
      <c r="W59" s="157"/>
      <c r="X59" s="157" t="s">
        <v>187</v>
      </c>
      <c r="Y59" s="148"/>
      <c r="Z59" s="148"/>
      <c r="AA59" s="148"/>
      <c r="AB59" s="148"/>
      <c r="AC59" s="148"/>
      <c r="AD59" s="148"/>
      <c r="AE59" s="148"/>
      <c r="AF59" s="148"/>
      <c r="AG59" s="148" t="s">
        <v>188</v>
      </c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</row>
    <row r="60" spans="1:60" outlineLevel="1" x14ac:dyDescent="0.2">
      <c r="A60" s="172">
        <v>36</v>
      </c>
      <c r="B60" s="173" t="s">
        <v>208</v>
      </c>
      <c r="C60" s="182" t="s">
        <v>209</v>
      </c>
      <c r="D60" s="174" t="s">
        <v>153</v>
      </c>
      <c r="E60" s="175">
        <v>2</v>
      </c>
      <c r="F60" s="176">
        <v>0</v>
      </c>
      <c r="G60" s="177">
        <f t="shared" si="7"/>
        <v>0</v>
      </c>
      <c r="H60" s="158">
        <v>387</v>
      </c>
      <c r="I60" s="157">
        <f t="shared" si="8"/>
        <v>774</v>
      </c>
      <c r="J60" s="158">
        <v>0</v>
      </c>
      <c r="K60" s="157">
        <f t="shared" si="9"/>
        <v>0</v>
      </c>
      <c r="L60" s="157">
        <v>21</v>
      </c>
      <c r="M60" s="157">
        <f t="shared" si="10"/>
        <v>0</v>
      </c>
      <c r="N60" s="157">
        <v>3.3E-4</v>
      </c>
      <c r="O60" s="157">
        <f t="shared" si="11"/>
        <v>0</v>
      </c>
      <c r="P60" s="157">
        <v>0</v>
      </c>
      <c r="Q60" s="157">
        <f t="shared" si="12"/>
        <v>0</v>
      </c>
      <c r="R60" s="157" t="s">
        <v>186</v>
      </c>
      <c r="S60" s="157" t="s">
        <v>118</v>
      </c>
      <c r="T60" s="157" t="s">
        <v>118</v>
      </c>
      <c r="U60" s="157">
        <v>0</v>
      </c>
      <c r="V60" s="157">
        <f t="shared" si="13"/>
        <v>0</v>
      </c>
      <c r="W60" s="157"/>
      <c r="X60" s="157" t="s">
        <v>187</v>
      </c>
      <c r="Y60" s="148"/>
      <c r="Z60" s="148"/>
      <c r="AA60" s="148"/>
      <c r="AB60" s="148"/>
      <c r="AC60" s="148"/>
      <c r="AD60" s="148"/>
      <c r="AE60" s="148"/>
      <c r="AF60" s="148"/>
      <c r="AG60" s="148" t="s">
        <v>188</v>
      </c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  <c r="AV60" s="148"/>
      <c r="AW60" s="148"/>
      <c r="AX60" s="148"/>
      <c r="AY60" s="148"/>
      <c r="AZ60" s="148"/>
      <c r="BA60" s="148"/>
      <c r="BB60" s="148"/>
      <c r="BC60" s="148"/>
      <c r="BD60" s="148"/>
      <c r="BE60" s="148"/>
      <c r="BF60" s="148"/>
      <c r="BG60" s="148"/>
      <c r="BH60" s="148"/>
    </row>
    <row r="61" spans="1:60" outlineLevel="1" x14ac:dyDescent="0.2">
      <c r="A61" s="172">
        <v>37</v>
      </c>
      <c r="B61" s="173" t="s">
        <v>210</v>
      </c>
      <c r="C61" s="182" t="s">
        <v>211</v>
      </c>
      <c r="D61" s="174" t="s">
        <v>175</v>
      </c>
      <c r="E61" s="175">
        <v>2</v>
      </c>
      <c r="F61" s="176">
        <v>0</v>
      </c>
      <c r="G61" s="177">
        <f t="shared" si="7"/>
        <v>0</v>
      </c>
      <c r="H61" s="158">
        <v>1325.25</v>
      </c>
      <c r="I61" s="157">
        <f t="shared" si="8"/>
        <v>2650.5</v>
      </c>
      <c r="J61" s="158">
        <v>113.75</v>
      </c>
      <c r="K61" s="157">
        <f t="shared" si="9"/>
        <v>227.5</v>
      </c>
      <c r="L61" s="157">
        <v>21</v>
      </c>
      <c r="M61" s="157">
        <f t="shared" si="10"/>
        <v>0</v>
      </c>
      <c r="N61" s="157">
        <v>2.0600000000000002E-3</v>
      </c>
      <c r="O61" s="157">
        <f t="shared" si="11"/>
        <v>0</v>
      </c>
      <c r="P61" s="157">
        <v>0</v>
      </c>
      <c r="Q61" s="157">
        <f t="shared" si="12"/>
        <v>0</v>
      </c>
      <c r="R61" s="157"/>
      <c r="S61" s="157" t="s">
        <v>118</v>
      </c>
      <c r="T61" s="157" t="s">
        <v>118</v>
      </c>
      <c r="U61" s="157">
        <v>0.23</v>
      </c>
      <c r="V61" s="157">
        <f t="shared" si="13"/>
        <v>0.46</v>
      </c>
      <c r="W61" s="157"/>
      <c r="X61" s="157" t="s">
        <v>119</v>
      </c>
      <c r="Y61" s="148"/>
      <c r="Z61" s="148"/>
      <c r="AA61" s="148"/>
      <c r="AB61" s="148"/>
      <c r="AC61" s="148"/>
      <c r="AD61" s="148"/>
      <c r="AE61" s="148"/>
      <c r="AF61" s="148"/>
      <c r="AG61" s="148" t="s">
        <v>120</v>
      </c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8"/>
      <c r="BF61" s="148"/>
      <c r="BG61" s="148"/>
      <c r="BH61" s="148"/>
    </row>
    <row r="62" spans="1:60" outlineLevel="1" x14ac:dyDescent="0.2">
      <c r="A62" s="172">
        <v>38</v>
      </c>
      <c r="B62" s="173" t="s">
        <v>212</v>
      </c>
      <c r="C62" s="182" t="s">
        <v>213</v>
      </c>
      <c r="D62" s="174" t="s">
        <v>175</v>
      </c>
      <c r="E62" s="175">
        <v>10</v>
      </c>
      <c r="F62" s="176">
        <v>0</v>
      </c>
      <c r="G62" s="177">
        <f t="shared" si="7"/>
        <v>0</v>
      </c>
      <c r="H62" s="158">
        <v>582.25</v>
      </c>
      <c r="I62" s="157">
        <f t="shared" si="8"/>
        <v>5822.5</v>
      </c>
      <c r="J62" s="158">
        <v>113.75</v>
      </c>
      <c r="K62" s="157">
        <f t="shared" si="9"/>
        <v>1137.5</v>
      </c>
      <c r="L62" s="157">
        <v>21</v>
      </c>
      <c r="M62" s="157">
        <f t="shared" si="10"/>
        <v>0</v>
      </c>
      <c r="N62" s="157">
        <v>5.5999999999999995E-4</v>
      </c>
      <c r="O62" s="157">
        <f t="shared" si="11"/>
        <v>0.01</v>
      </c>
      <c r="P62" s="157">
        <v>0</v>
      </c>
      <c r="Q62" s="157">
        <f t="shared" si="12"/>
        <v>0</v>
      </c>
      <c r="R62" s="157"/>
      <c r="S62" s="157" t="s">
        <v>118</v>
      </c>
      <c r="T62" s="157" t="s">
        <v>118</v>
      </c>
      <c r="U62" s="157">
        <v>0.23</v>
      </c>
      <c r="V62" s="157">
        <f t="shared" si="13"/>
        <v>2.2999999999999998</v>
      </c>
      <c r="W62" s="157"/>
      <c r="X62" s="157" t="s">
        <v>119</v>
      </c>
      <c r="Y62" s="148"/>
      <c r="Z62" s="148"/>
      <c r="AA62" s="148"/>
      <c r="AB62" s="148"/>
      <c r="AC62" s="148"/>
      <c r="AD62" s="148"/>
      <c r="AE62" s="148"/>
      <c r="AF62" s="148"/>
      <c r="AG62" s="148" t="s">
        <v>120</v>
      </c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</row>
    <row r="63" spans="1:60" outlineLevel="1" x14ac:dyDescent="0.2">
      <c r="A63" s="172">
        <v>39</v>
      </c>
      <c r="B63" s="173" t="s">
        <v>214</v>
      </c>
      <c r="C63" s="182" t="s">
        <v>215</v>
      </c>
      <c r="D63" s="174" t="s">
        <v>175</v>
      </c>
      <c r="E63" s="175">
        <v>12</v>
      </c>
      <c r="F63" s="176">
        <v>0</v>
      </c>
      <c r="G63" s="177">
        <f t="shared" si="7"/>
        <v>0</v>
      </c>
      <c r="H63" s="158">
        <v>765.4</v>
      </c>
      <c r="I63" s="157">
        <f t="shared" si="8"/>
        <v>9184.7999999999993</v>
      </c>
      <c r="J63" s="158">
        <v>81.599999999999994</v>
      </c>
      <c r="K63" s="157">
        <f t="shared" si="9"/>
        <v>979.2</v>
      </c>
      <c r="L63" s="157">
        <v>21</v>
      </c>
      <c r="M63" s="157">
        <f t="shared" si="10"/>
        <v>0</v>
      </c>
      <c r="N63" s="157">
        <v>1.6000000000000001E-4</v>
      </c>
      <c r="O63" s="157">
        <f t="shared" si="11"/>
        <v>0</v>
      </c>
      <c r="P63" s="157">
        <v>0</v>
      </c>
      <c r="Q63" s="157">
        <f t="shared" si="12"/>
        <v>0</v>
      </c>
      <c r="R63" s="157"/>
      <c r="S63" s="157" t="s">
        <v>118</v>
      </c>
      <c r="T63" s="157" t="s">
        <v>118</v>
      </c>
      <c r="U63" s="157">
        <v>0.16500000000000001</v>
      </c>
      <c r="V63" s="157">
        <f t="shared" si="13"/>
        <v>1.98</v>
      </c>
      <c r="W63" s="157"/>
      <c r="X63" s="157" t="s">
        <v>119</v>
      </c>
      <c r="Y63" s="148"/>
      <c r="Z63" s="148"/>
      <c r="AA63" s="148"/>
      <c r="AB63" s="148"/>
      <c r="AC63" s="148"/>
      <c r="AD63" s="148"/>
      <c r="AE63" s="148"/>
      <c r="AF63" s="148"/>
      <c r="AG63" s="148" t="s">
        <v>120</v>
      </c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</row>
    <row r="64" spans="1:60" x14ac:dyDescent="0.2">
      <c r="A64" s="160" t="s">
        <v>113</v>
      </c>
      <c r="B64" s="161" t="s">
        <v>71</v>
      </c>
      <c r="C64" s="180" t="s">
        <v>72</v>
      </c>
      <c r="D64" s="162"/>
      <c r="E64" s="163"/>
      <c r="F64" s="164"/>
      <c r="G64" s="165">
        <f>SUMIF(AG65:AG66,"&lt;&gt;NOR",G65:G66)</f>
        <v>0</v>
      </c>
      <c r="H64" s="159"/>
      <c r="I64" s="159">
        <f>SUM(I65:I66)</f>
        <v>45.52</v>
      </c>
      <c r="J64" s="159"/>
      <c r="K64" s="159">
        <f>SUM(K65:K66)</f>
        <v>1846.48</v>
      </c>
      <c r="L64" s="159"/>
      <c r="M64" s="159">
        <f>SUM(M65:M66)</f>
        <v>0</v>
      </c>
      <c r="N64" s="159"/>
      <c r="O64" s="159">
        <f>SUM(O65:O66)</f>
        <v>0</v>
      </c>
      <c r="P64" s="159"/>
      <c r="Q64" s="159">
        <f>SUM(Q65:Q66)</f>
        <v>0.05</v>
      </c>
      <c r="R64" s="159"/>
      <c r="S64" s="159"/>
      <c r="T64" s="159"/>
      <c r="U64" s="159"/>
      <c r="V64" s="159">
        <f>SUM(V65:V66)</f>
        <v>4.42</v>
      </c>
      <c r="W64" s="159"/>
      <c r="X64" s="159"/>
      <c r="AG64" t="s">
        <v>114</v>
      </c>
    </row>
    <row r="65" spans="1:60" ht="22.5" outlineLevel="1" x14ac:dyDescent="0.2">
      <c r="A65" s="172">
        <v>40</v>
      </c>
      <c r="B65" s="173" t="s">
        <v>216</v>
      </c>
      <c r="C65" s="182" t="s">
        <v>217</v>
      </c>
      <c r="D65" s="174" t="s">
        <v>153</v>
      </c>
      <c r="E65" s="175">
        <v>4</v>
      </c>
      <c r="F65" s="176">
        <v>0</v>
      </c>
      <c r="G65" s="177">
        <f>ROUND(E65*F65,2)</f>
        <v>0</v>
      </c>
      <c r="H65" s="158">
        <v>11.38</v>
      </c>
      <c r="I65" s="157">
        <f>ROUND(E65*H65,2)</f>
        <v>45.52</v>
      </c>
      <c r="J65" s="158">
        <v>106.62</v>
      </c>
      <c r="K65" s="157">
        <f>ROUND(E65*J65,2)</f>
        <v>426.48</v>
      </c>
      <c r="L65" s="157">
        <v>21</v>
      </c>
      <c r="M65" s="157">
        <f>G65*(1+L65/100)</f>
        <v>0</v>
      </c>
      <c r="N65" s="157">
        <v>5.0000000000000002E-5</v>
      </c>
      <c r="O65" s="157">
        <f>ROUND(E65*N65,2)</f>
        <v>0</v>
      </c>
      <c r="P65" s="157">
        <v>1.235E-2</v>
      </c>
      <c r="Q65" s="157">
        <f>ROUND(E65*P65,2)</f>
        <v>0.05</v>
      </c>
      <c r="R65" s="157"/>
      <c r="S65" s="157" t="s">
        <v>118</v>
      </c>
      <c r="T65" s="157" t="s">
        <v>118</v>
      </c>
      <c r="U65" s="157">
        <v>0.23699999999999999</v>
      </c>
      <c r="V65" s="157">
        <f>ROUND(E65*U65,2)</f>
        <v>0.95</v>
      </c>
      <c r="W65" s="157"/>
      <c r="X65" s="157" t="s">
        <v>119</v>
      </c>
      <c r="Y65" s="148"/>
      <c r="Z65" s="148"/>
      <c r="AA65" s="148"/>
      <c r="AB65" s="148"/>
      <c r="AC65" s="148"/>
      <c r="AD65" s="148"/>
      <c r="AE65" s="148"/>
      <c r="AF65" s="148"/>
      <c r="AG65" s="148" t="s">
        <v>120</v>
      </c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B65" s="148"/>
      <c r="BC65" s="148"/>
      <c r="BD65" s="148"/>
      <c r="BE65" s="148"/>
      <c r="BF65" s="148"/>
      <c r="BG65" s="148"/>
      <c r="BH65" s="148"/>
    </row>
    <row r="66" spans="1:60" ht="22.5" outlineLevel="1" x14ac:dyDescent="0.2">
      <c r="A66" s="172">
        <v>41</v>
      </c>
      <c r="B66" s="173" t="s">
        <v>218</v>
      </c>
      <c r="C66" s="182" t="s">
        <v>219</v>
      </c>
      <c r="D66" s="174" t="s">
        <v>153</v>
      </c>
      <c r="E66" s="175">
        <v>4</v>
      </c>
      <c r="F66" s="176">
        <v>0</v>
      </c>
      <c r="G66" s="177">
        <f>ROUND(E66*F66,2)</f>
        <v>0</v>
      </c>
      <c r="H66" s="158">
        <v>0</v>
      </c>
      <c r="I66" s="157">
        <f>ROUND(E66*H66,2)</f>
        <v>0</v>
      </c>
      <c r="J66" s="158">
        <v>355</v>
      </c>
      <c r="K66" s="157">
        <f>ROUND(E66*J66,2)</f>
        <v>1420</v>
      </c>
      <c r="L66" s="157">
        <v>21</v>
      </c>
      <c r="M66" s="157">
        <f>G66*(1+L66/100)</f>
        <v>0</v>
      </c>
      <c r="N66" s="157">
        <v>0</v>
      </c>
      <c r="O66" s="157">
        <f>ROUND(E66*N66,2)</f>
        <v>0</v>
      </c>
      <c r="P66" s="157">
        <v>0</v>
      </c>
      <c r="Q66" s="157">
        <f>ROUND(E66*P66,2)</f>
        <v>0</v>
      </c>
      <c r="R66" s="157"/>
      <c r="S66" s="157" t="s">
        <v>118</v>
      </c>
      <c r="T66" s="157" t="s">
        <v>118</v>
      </c>
      <c r="U66" s="157">
        <v>0.86799999999999999</v>
      </c>
      <c r="V66" s="157">
        <f>ROUND(E66*U66,2)</f>
        <v>3.47</v>
      </c>
      <c r="W66" s="157"/>
      <c r="X66" s="157" t="s">
        <v>119</v>
      </c>
      <c r="Y66" s="148"/>
      <c r="Z66" s="148"/>
      <c r="AA66" s="148"/>
      <c r="AB66" s="148"/>
      <c r="AC66" s="148"/>
      <c r="AD66" s="148"/>
      <c r="AE66" s="148"/>
      <c r="AF66" s="148"/>
      <c r="AG66" s="148" t="s">
        <v>220</v>
      </c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8"/>
      <c r="BC66" s="148"/>
      <c r="BD66" s="148"/>
      <c r="BE66" s="148"/>
      <c r="BF66" s="148"/>
      <c r="BG66" s="148"/>
      <c r="BH66" s="148"/>
    </row>
    <row r="67" spans="1:60" x14ac:dyDescent="0.2">
      <c r="A67" s="160" t="s">
        <v>113</v>
      </c>
      <c r="B67" s="161" t="s">
        <v>73</v>
      </c>
      <c r="C67" s="180" t="s">
        <v>74</v>
      </c>
      <c r="D67" s="162"/>
      <c r="E67" s="163"/>
      <c r="F67" s="164"/>
      <c r="G67" s="165">
        <f>SUMIF(AG68:AG75,"&lt;&gt;NOR",G68:G75)</f>
        <v>0</v>
      </c>
      <c r="H67" s="159"/>
      <c r="I67" s="159">
        <f>SUM(I68:I75)</f>
        <v>35598.160000000003</v>
      </c>
      <c r="J67" s="159"/>
      <c r="K67" s="159">
        <f>SUM(K68:K75)</f>
        <v>51536.24</v>
      </c>
      <c r="L67" s="159"/>
      <c r="M67" s="159">
        <f>SUM(M68:M75)</f>
        <v>0</v>
      </c>
      <c r="N67" s="159"/>
      <c r="O67" s="159">
        <f>SUM(O68:O75)</f>
        <v>6.54</v>
      </c>
      <c r="P67" s="159"/>
      <c r="Q67" s="159">
        <f>SUM(Q68:Q75)</f>
        <v>0.88</v>
      </c>
      <c r="R67" s="159"/>
      <c r="S67" s="159"/>
      <c r="T67" s="159"/>
      <c r="U67" s="159"/>
      <c r="V67" s="159">
        <f>SUM(V68:V75)</f>
        <v>127.74000000000001</v>
      </c>
      <c r="W67" s="159"/>
      <c r="X67" s="159"/>
      <c r="AG67" t="s">
        <v>114</v>
      </c>
    </row>
    <row r="68" spans="1:60" outlineLevel="1" x14ac:dyDescent="0.2">
      <c r="A68" s="172">
        <v>42</v>
      </c>
      <c r="B68" s="173" t="s">
        <v>221</v>
      </c>
      <c r="C68" s="182" t="s">
        <v>222</v>
      </c>
      <c r="D68" s="174" t="s">
        <v>117</v>
      </c>
      <c r="E68" s="175">
        <v>44</v>
      </c>
      <c r="F68" s="176">
        <v>0</v>
      </c>
      <c r="G68" s="177">
        <f t="shared" ref="G68:G74" si="14">ROUND(E68*F68,2)</f>
        <v>0</v>
      </c>
      <c r="H68" s="158">
        <v>0</v>
      </c>
      <c r="I68" s="157">
        <f t="shared" ref="I68:I74" si="15">ROUND(E68*H68,2)</f>
        <v>0</v>
      </c>
      <c r="J68" s="158">
        <v>112.5</v>
      </c>
      <c r="K68" s="157">
        <f t="shared" ref="K68:K74" si="16">ROUND(E68*J68,2)</f>
        <v>4950</v>
      </c>
      <c r="L68" s="157">
        <v>21</v>
      </c>
      <c r="M68" s="157">
        <f t="shared" ref="M68:M74" si="17">G68*(1+L68/100)</f>
        <v>0</v>
      </c>
      <c r="N68" s="157">
        <v>0</v>
      </c>
      <c r="O68" s="157">
        <f t="shared" ref="O68:O74" si="18">ROUND(E68*N68,2)</f>
        <v>0</v>
      </c>
      <c r="P68" s="157">
        <v>0.02</v>
      </c>
      <c r="Q68" s="157">
        <f t="shared" ref="Q68:Q74" si="19">ROUND(E68*P68,2)</f>
        <v>0.88</v>
      </c>
      <c r="R68" s="157"/>
      <c r="S68" s="157" t="s">
        <v>118</v>
      </c>
      <c r="T68" s="157" t="s">
        <v>118</v>
      </c>
      <c r="U68" s="157">
        <v>0.71423999999999999</v>
      </c>
      <c r="V68" s="157">
        <f t="shared" ref="V68:V74" si="20">ROUND(E68*U68,2)</f>
        <v>31.43</v>
      </c>
      <c r="W68" s="157"/>
      <c r="X68" s="157" t="s">
        <v>147</v>
      </c>
      <c r="Y68" s="148"/>
      <c r="Z68" s="148"/>
      <c r="AA68" s="148"/>
      <c r="AB68" s="148"/>
      <c r="AC68" s="148"/>
      <c r="AD68" s="148"/>
      <c r="AE68" s="148"/>
      <c r="AF68" s="148"/>
      <c r="AG68" s="148" t="s">
        <v>148</v>
      </c>
      <c r="AH68" s="148"/>
      <c r="AI68" s="148"/>
      <c r="AJ68" s="148"/>
      <c r="AK68" s="148"/>
      <c r="AL68" s="148"/>
      <c r="AM68" s="148"/>
      <c r="AN68" s="148"/>
      <c r="AO68" s="148"/>
      <c r="AP68" s="148"/>
      <c r="AQ68" s="148"/>
      <c r="AR68" s="148"/>
      <c r="AS68" s="148"/>
      <c r="AT68" s="148"/>
      <c r="AU68" s="148"/>
      <c r="AV68" s="148"/>
      <c r="AW68" s="148"/>
      <c r="AX68" s="148"/>
      <c r="AY68" s="148"/>
      <c r="AZ68" s="148"/>
      <c r="BA68" s="148"/>
      <c r="BB68" s="148"/>
      <c r="BC68" s="148"/>
      <c r="BD68" s="148"/>
      <c r="BE68" s="148"/>
      <c r="BF68" s="148"/>
      <c r="BG68" s="148"/>
      <c r="BH68" s="148"/>
    </row>
    <row r="69" spans="1:60" outlineLevel="1" x14ac:dyDescent="0.2">
      <c r="A69" s="172">
        <v>43</v>
      </c>
      <c r="B69" s="173" t="s">
        <v>223</v>
      </c>
      <c r="C69" s="182" t="s">
        <v>224</v>
      </c>
      <c r="D69" s="174" t="s">
        <v>117</v>
      </c>
      <c r="E69" s="175">
        <v>44</v>
      </c>
      <c r="F69" s="176">
        <v>0</v>
      </c>
      <c r="G69" s="177">
        <f t="shared" si="14"/>
        <v>0</v>
      </c>
      <c r="H69" s="158">
        <v>146.94999999999999</v>
      </c>
      <c r="I69" s="157">
        <f t="shared" si="15"/>
        <v>6465.8</v>
      </c>
      <c r="J69" s="158">
        <v>372.05</v>
      </c>
      <c r="K69" s="157">
        <f t="shared" si="16"/>
        <v>16370.2</v>
      </c>
      <c r="L69" s="157">
        <v>21</v>
      </c>
      <c r="M69" s="157">
        <f t="shared" si="17"/>
        <v>0</v>
      </c>
      <c r="N69" s="157">
        <v>0.1231</v>
      </c>
      <c r="O69" s="157">
        <f t="shared" si="18"/>
        <v>5.42</v>
      </c>
      <c r="P69" s="157">
        <v>0</v>
      </c>
      <c r="Q69" s="157">
        <f t="shared" si="19"/>
        <v>0</v>
      </c>
      <c r="R69" s="157"/>
      <c r="S69" s="157" t="s">
        <v>118</v>
      </c>
      <c r="T69" s="157" t="s">
        <v>118</v>
      </c>
      <c r="U69" s="157">
        <v>0.80388000000000004</v>
      </c>
      <c r="V69" s="157">
        <f t="shared" si="20"/>
        <v>35.369999999999997</v>
      </c>
      <c r="W69" s="157"/>
      <c r="X69" s="157" t="s">
        <v>147</v>
      </c>
      <c r="Y69" s="148"/>
      <c r="Z69" s="148"/>
      <c r="AA69" s="148"/>
      <c r="AB69" s="148"/>
      <c r="AC69" s="148"/>
      <c r="AD69" s="148"/>
      <c r="AE69" s="148"/>
      <c r="AF69" s="148"/>
      <c r="AG69" s="148" t="s">
        <v>148</v>
      </c>
      <c r="AH69" s="148"/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48"/>
      <c r="AX69" s="148"/>
      <c r="AY69" s="148"/>
      <c r="AZ69" s="148"/>
      <c r="BA69" s="148"/>
      <c r="BB69" s="148"/>
      <c r="BC69" s="148"/>
      <c r="BD69" s="148"/>
      <c r="BE69" s="148"/>
      <c r="BF69" s="148"/>
      <c r="BG69" s="148"/>
      <c r="BH69" s="148"/>
    </row>
    <row r="70" spans="1:60" outlineLevel="1" x14ac:dyDescent="0.2">
      <c r="A70" s="172">
        <v>44</v>
      </c>
      <c r="B70" s="173" t="s">
        <v>225</v>
      </c>
      <c r="C70" s="182" t="s">
        <v>226</v>
      </c>
      <c r="D70" s="174" t="s">
        <v>117</v>
      </c>
      <c r="E70" s="175">
        <v>44</v>
      </c>
      <c r="F70" s="176">
        <v>0</v>
      </c>
      <c r="G70" s="177">
        <f t="shared" si="14"/>
        <v>0</v>
      </c>
      <c r="H70" s="158">
        <v>22.75</v>
      </c>
      <c r="I70" s="157">
        <f t="shared" si="15"/>
        <v>1001</v>
      </c>
      <c r="J70" s="158">
        <v>24.95</v>
      </c>
      <c r="K70" s="157">
        <f t="shared" si="16"/>
        <v>1097.8</v>
      </c>
      <c r="L70" s="157">
        <v>21</v>
      </c>
      <c r="M70" s="157">
        <f t="shared" si="17"/>
        <v>0</v>
      </c>
      <c r="N70" s="157">
        <v>2.1000000000000001E-4</v>
      </c>
      <c r="O70" s="157">
        <f t="shared" si="18"/>
        <v>0.01</v>
      </c>
      <c r="P70" s="157">
        <v>0</v>
      </c>
      <c r="Q70" s="157">
        <f t="shared" si="19"/>
        <v>0</v>
      </c>
      <c r="R70" s="157"/>
      <c r="S70" s="157" t="s">
        <v>118</v>
      </c>
      <c r="T70" s="157" t="s">
        <v>118</v>
      </c>
      <c r="U70" s="157">
        <v>0.05</v>
      </c>
      <c r="V70" s="157">
        <f t="shared" si="20"/>
        <v>2.2000000000000002</v>
      </c>
      <c r="W70" s="157"/>
      <c r="X70" s="157" t="s">
        <v>119</v>
      </c>
      <c r="Y70" s="148"/>
      <c r="Z70" s="148"/>
      <c r="AA70" s="148"/>
      <c r="AB70" s="148"/>
      <c r="AC70" s="148"/>
      <c r="AD70" s="148"/>
      <c r="AE70" s="148"/>
      <c r="AF70" s="148"/>
      <c r="AG70" s="148" t="s">
        <v>120</v>
      </c>
      <c r="AH70" s="148"/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  <c r="AW70" s="148"/>
      <c r="AX70" s="148"/>
      <c r="AY70" s="148"/>
      <c r="AZ70" s="148"/>
      <c r="BA70" s="148"/>
      <c r="BB70" s="148"/>
      <c r="BC70" s="148"/>
      <c r="BD70" s="148"/>
      <c r="BE70" s="148"/>
      <c r="BF70" s="148"/>
      <c r="BG70" s="148"/>
      <c r="BH70" s="148"/>
    </row>
    <row r="71" spans="1:60" ht="22.5" outlineLevel="1" x14ac:dyDescent="0.2">
      <c r="A71" s="172">
        <v>45</v>
      </c>
      <c r="B71" s="173" t="s">
        <v>227</v>
      </c>
      <c r="C71" s="182" t="s">
        <v>228</v>
      </c>
      <c r="D71" s="174" t="s">
        <v>117</v>
      </c>
      <c r="E71" s="175">
        <v>44</v>
      </c>
      <c r="F71" s="176">
        <v>0</v>
      </c>
      <c r="G71" s="177">
        <f t="shared" si="14"/>
        <v>0</v>
      </c>
      <c r="H71" s="158">
        <v>88.7</v>
      </c>
      <c r="I71" s="157">
        <f t="shared" si="15"/>
        <v>3902.8</v>
      </c>
      <c r="J71" s="158">
        <v>619.29999999999995</v>
      </c>
      <c r="K71" s="157">
        <f t="shared" si="16"/>
        <v>27249.200000000001</v>
      </c>
      <c r="L71" s="157">
        <v>21</v>
      </c>
      <c r="M71" s="157">
        <f t="shared" si="17"/>
        <v>0</v>
      </c>
      <c r="N71" s="157">
        <v>2.8400000000000001E-3</v>
      </c>
      <c r="O71" s="157">
        <f t="shared" si="18"/>
        <v>0.12</v>
      </c>
      <c r="P71" s="157">
        <v>0</v>
      </c>
      <c r="Q71" s="157">
        <f t="shared" si="19"/>
        <v>0</v>
      </c>
      <c r="R71" s="157"/>
      <c r="S71" s="157" t="s">
        <v>118</v>
      </c>
      <c r="T71" s="157" t="s">
        <v>118</v>
      </c>
      <c r="U71" s="157">
        <v>1.24919</v>
      </c>
      <c r="V71" s="157">
        <f t="shared" si="20"/>
        <v>54.96</v>
      </c>
      <c r="W71" s="157"/>
      <c r="X71" s="157" t="s">
        <v>147</v>
      </c>
      <c r="Y71" s="148"/>
      <c r="Z71" s="148"/>
      <c r="AA71" s="148"/>
      <c r="AB71" s="148"/>
      <c r="AC71" s="148"/>
      <c r="AD71" s="148"/>
      <c r="AE71" s="148"/>
      <c r="AF71" s="148"/>
      <c r="AG71" s="148" t="s">
        <v>148</v>
      </c>
      <c r="AH71" s="148"/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48"/>
      <c r="AW71" s="148"/>
      <c r="AX71" s="148"/>
      <c r="AY71" s="148"/>
      <c r="AZ71" s="148"/>
      <c r="BA71" s="148"/>
      <c r="BB71" s="148"/>
      <c r="BC71" s="148"/>
      <c r="BD71" s="148"/>
      <c r="BE71" s="148"/>
      <c r="BF71" s="148"/>
      <c r="BG71" s="148"/>
      <c r="BH71" s="148"/>
    </row>
    <row r="72" spans="1:60" ht="22.5" outlineLevel="1" x14ac:dyDescent="0.2">
      <c r="A72" s="172">
        <v>46</v>
      </c>
      <c r="B72" s="173" t="s">
        <v>229</v>
      </c>
      <c r="C72" s="182" t="s">
        <v>230</v>
      </c>
      <c r="D72" s="174" t="s">
        <v>117</v>
      </c>
      <c r="E72" s="175">
        <v>49</v>
      </c>
      <c r="F72" s="176">
        <v>0</v>
      </c>
      <c r="G72" s="177">
        <f t="shared" si="14"/>
        <v>0</v>
      </c>
      <c r="H72" s="158">
        <v>450</v>
      </c>
      <c r="I72" s="157">
        <f t="shared" si="15"/>
        <v>22050</v>
      </c>
      <c r="J72" s="158">
        <v>0</v>
      </c>
      <c r="K72" s="157">
        <f t="shared" si="16"/>
        <v>0</v>
      </c>
      <c r="L72" s="157">
        <v>21</v>
      </c>
      <c r="M72" s="157">
        <f t="shared" si="17"/>
        <v>0</v>
      </c>
      <c r="N72" s="157">
        <v>1.9199999999999998E-2</v>
      </c>
      <c r="O72" s="157">
        <f t="shared" si="18"/>
        <v>0.94</v>
      </c>
      <c r="P72" s="157">
        <v>0</v>
      </c>
      <c r="Q72" s="157">
        <f t="shared" si="19"/>
        <v>0</v>
      </c>
      <c r="R72" s="157" t="s">
        <v>186</v>
      </c>
      <c r="S72" s="157" t="s">
        <v>118</v>
      </c>
      <c r="T72" s="157" t="s">
        <v>168</v>
      </c>
      <c r="U72" s="157">
        <v>0</v>
      </c>
      <c r="V72" s="157">
        <f t="shared" si="20"/>
        <v>0</v>
      </c>
      <c r="W72" s="157"/>
      <c r="X72" s="157" t="s">
        <v>187</v>
      </c>
      <c r="Y72" s="148"/>
      <c r="Z72" s="148"/>
      <c r="AA72" s="148"/>
      <c r="AB72" s="148"/>
      <c r="AC72" s="148"/>
      <c r="AD72" s="148"/>
      <c r="AE72" s="148"/>
      <c r="AF72" s="148"/>
      <c r="AG72" s="148" t="s">
        <v>188</v>
      </c>
      <c r="AH72" s="148"/>
      <c r="AI72" s="148"/>
      <c r="AJ72" s="148"/>
      <c r="AK72" s="148"/>
      <c r="AL72" s="148"/>
      <c r="AM72" s="148"/>
      <c r="AN72" s="148"/>
      <c r="AO72" s="148"/>
      <c r="AP72" s="148"/>
      <c r="AQ72" s="148"/>
      <c r="AR72" s="148"/>
      <c r="AS72" s="148"/>
      <c r="AT72" s="148"/>
      <c r="AU72" s="148"/>
      <c r="AV72" s="148"/>
      <c r="AW72" s="148"/>
      <c r="AX72" s="148"/>
      <c r="AY72" s="148"/>
      <c r="AZ72" s="148"/>
      <c r="BA72" s="148"/>
      <c r="BB72" s="148"/>
      <c r="BC72" s="148"/>
      <c r="BD72" s="148"/>
      <c r="BE72" s="148"/>
      <c r="BF72" s="148"/>
      <c r="BG72" s="148"/>
      <c r="BH72" s="148"/>
    </row>
    <row r="73" spans="1:60" outlineLevel="1" x14ac:dyDescent="0.2">
      <c r="A73" s="172">
        <v>47</v>
      </c>
      <c r="B73" s="173" t="s">
        <v>231</v>
      </c>
      <c r="C73" s="182" t="s">
        <v>232</v>
      </c>
      <c r="D73" s="174" t="s">
        <v>117</v>
      </c>
      <c r="E73" s="175">
        <v>44</v>
      </c>
      <c r="F73" s="176">
        <v>0</v>
      </c>
      <c r="G73" s="177">
        <f t="shared" si="14"/>
        <v>0</v>
      </c>
      <c r="H73" s="158">
        <v>24.01</v>
      </c>
      <c r="I73" s="157">
        <f t="shared" si="15"/>
        <v>1056.44</v>
      </c>
      <c r="J73" s="158">
        <v>-0.01</v>
      </c>
      <c r="K73" s="157">
        <f t="shared" si="16"/>
        <v>-0.44</v>
      </c>
      <c r="L73" s="157">
        <v>21</v>
      </c>
      <c r="M73" s="157">
        <f t="shared" si="17"/>
        <v>0</v>
      </c>
      <c r="N73" s="157">
        <v>1.1999999999999999E-3</v>
      </c>
      <c r="O73" s="157">
        <f t="shared" si="18"/>
        <v>0.05</v>
      </c>
      <c r="P73" s="157">
        <v>0</v>
      </c>
      <c r="Q73" s="157">
        <f t="shared" si="19"/>
        <v>0</v>
      </c>
      <c r="R73" s="157"/>
      <c r="S73" s="157" t="s">
        <v>118</v>
      </c>
      <c r="T73" s="157" t="s">
        <v>168</v>
      </c>
      <c r="U73" s="157">
        <v>0</v>
      </c>
      <c r="V73" s="157">
        <f t="shared" si="20"/>
        <v>0</v>
      </c>
      <c r="W73" s="157"/>
      <c r="X73" s="157" t="s">
        <v>119</v>
      </c>
      <c r="Y73" s="148"/>
      <c r="Z73" s="148"/>
      <c r="AA73" s="148"/>
      <c r="AB73" s="148"/>
      <c r="AC73" s="148"/>
      <c r="AD73" s="148"/>
      <c r="AE73" s="148"/>
      <c r="AF73" s="148"/>
      <c r="AG73" s="148" t="s">
        <v>220</v>
      </c>
      <c r="AH73" s="148"/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8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</row>
    <row r="74" spans="1:60" outlineLevel="1" x14ac:dyDescent="0.2">
      <c r="A74" s="166">
        <v>48</v>
      </c>
      <c r="B74" s="167" t="s">
        <v>233</v>
      </c>
      <c r="C74" s="181" t="s">
        <v>234</v>
      </c>
      <c r="D74" s="168" t="s">
        <v>127</v>
      </c>
      <c r="E74" s="169">
        <v>54</v>
      </c>
      <c r="F74" s="170">
        <v>0</v>
      </c>
      <c r="G74" s="171">
        <f t="shared" si="14"/>
        <v>0</v>
      </c>
      <c r="H74" s="158">
        <v>20.78</v>
      </c>
      <c r="I74" s="157">
        <f t="shared" si="15"/>
        <v>1122.1199999999999</v>
      </c>
      <c r="J74" s="158">
        <v>34.619999999999997</v>
      </c>
      <c r="K74" s="157">
        <f t="shared" si="16"/>
        <v>1869.48</v>
      </c>
      <c r="L74" s="157">
        <v>21</v>
      </c>
      <c r="M74" s="157">
        <f t="shared" si="17"/>
        <v>0</v>
      </c>
      <c r="N74" s="157">
        <v>4.0000000000000003E-5</v>
      </c>
      <c r="O74" s="157">
        <f t="shared" si="18"/>
        <v>0</v>
      </c>
      <c r="P74" s="157">
        <v>0</v>
      </c>
      <c r="Q74" s="157">
        <f t="shared" si="19"/>
        <v>0</v>
      </c>
      <c r="R74" s="157"/>
      <c r="S74" s="157" t="s">
        <v>118</v>
      </c>
      <c r="T74" s="157" t="s">
        <v>118</v>
      </c>
      <c r="U74" s="157">
        <v>7.0000000000000007E-2</v>
      </c>
      <c r="V74" s="157">
        <f t="shared" si="20"/>
        <v>3.78</v>
      </c>
      <c r="W74" s="157"/>
      <c r="X74" s="157" t="s">
        <v>119</v>
      </c>
      <c r="Y74" s="148"/>
      <c r="Z74" s="148"/>
      <c r="AA74" s="148"/>
      <c r="AB74" s="148"/>
      <c r="AC74" s="148"/>
      <c r="AD74" s="148"/>
      <c r="AE74" s="148"/>
      <c r="AF74" s="148"/>
      <c r="AG74" s="148" t="s">
        <v>220</v>
      </c>
      <c r="AH74" s="148"/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8"/>
      <c r="AU74" s="148"/>
      <c r="AV74" s="148"/>
      <c r="AW74" s="148"/>
      <c r="AX74" s="148"/>
      <c r="AY74" s="148"/>
      <c r="AZ74" s="148"/>
      <c r="BA74" s="148"/>
      <c r="BB74" s="148"/>
      <c r="BC74" s="148"/>
      <c r="BD74" s="148"/>
      <c r="BE74" s="148"/>
      <c r="BF74" s="148"/>
      <c r="BG74" s="148"/>
      <c r="BH74" s="148"/>
    </row>
    <row r="75" spans="1:60" outlineLevel="1" x14ac:dyDescent="0.2">
      <c r="A75" s="155"/>
      <c r="B75" s="156"/>
      <c r="C75" s="265" t="s">
        <v>235</v>
      </c>
      <c r="D75" s="266"/>
      <c r="E75" s="266"/>
      <c r="F75" s="266"/>
      <c r="G75" s="266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48"/>
      <c r="Z75" s="148"/>
      <c r="AA75" s="148"/>
      <c r="AB75" s="148"/>
      <c r="AC75" s="148"/>
      <c r="AD75" s="148"/>
      <c r="AE75" s="148"/>
      <c r="AF75" s="148"/>
      <c r="AG75" s="148" t="s">
        <v>122</v>
      </c>
      <c r="AH75" s="148"/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</row>
    <row r="76" spans="1:60" x14ac:dyDescent="0.2">
      <c r="A76" s="160" t="s">
        <v>113</v>
      </c>
      <c r="B76" s="161" t="s">
        <v>75</v>
      </c>
      <c r="C76" s="180" t="s">
        <v>76</v>
      </c>
      <c r="D76" s="162"/>
      <c r="E76" s="163"/>
      <c r="F76" s="164"/>
      <c r="G76" s="165">
        <f>SUMIF(AG77:AG83,"&lt;&gt;NOR",G77:G83)</f>
        <v>0</v>
      </c>
      <c r="H76" s="159"/>
      <c r="I76" s="159">
        <f>SUM(I77:I83)</f>
        <v>41412.46</v>
      </c>
      <c r="J76" s="159"/>
      <c r="K76" s="159">
        <f>SUM(K77:K83)</f>
        <v>87709.34</v>
      </c>
      <c r="L76" s="159"/>
      <c r="M76" s="159">
        <f>SUM(M77:M83)</f>
        <v>0</v>
      </c>
      <c r="N76" s="159"/>
      <c r="O76" s="159">
        <f>SUM(O77:O83)</f>
        <v>6.5500000000000007</v>
      </c>
      <c r="P76" s="159"/>
      <c r="Q76" s="159">
        <f>SUM(Q77:Q83)</f>
        <v>5.03</v>
      </c>
      <c r="R76" s="159"/>
      <c r="S76" s="159"/>
      <c r="T76" s="159"/>
      <c r="U76" s="159"/>
      <c r="V76" s="159">
        <f>SUM(V77:V83)</f>
        <v>273.11999999999995</v>
      </c>
      <c r="W76" s="159"/>
      <c r="X76" s="159"/>
      <c r="AG76" t="s">
        <v>114</v>
      </c>
    </row>
    <row r="77" spans="1:60" outlineLevel="1" x14ac:dyDescent="0.2">
      <c r="A77" s="172">
        <v>49</v>
      </c>
      <c r="B77" s="173" t="s">
        <v>236</v>
      </c>
      <c r="C77" s="182" t="s">
        <v>237</v>
      </c>
      <c r="D77" s="174" t="s">
        <v>117</v>
      </c>
      <c r="E77" s="175">
        <v>74</v>
      </c>
      <c r="F77" s="176">
        <v>0</v>
      </c>
      <c r="G77" s="177">
        <f t="shared" ref="G77:G83" si="21">ROUND(E77*F77,2)</f>
        <v>0</v>
      </c>
      <c r="H77" s="158">
        <v>0</v>
      </c>
      <c r="I77" s="157">
        <f t="shared" ref="I77:I83" si="22">ROUND(E77*H77,2)</f>
        <v>0</v>
      </c>
      <c r="J77" s="158">
        <v>191</v>
      </c>
      <c r="K77" s="157">
        <f t="shared" ref="K77:K83" si="23">ROUND(E77*J77,2)</f>
        <v>14134</v>
      </c>
      <c r="L77" s="157">
        <v>21</v>
      </c>
      <c r="M77" s="157">
        <f t="shared" ref="M77:M83" si="24">G77*(1+L77/100)</f>
        <v>0</v>
      </c>
      <c r="N77" s="157">
        <v>0</v>
      </c>
      <c r="O77" s="157">
        <f t="shared" ref="O77:O83" si="25">ROUND(E77*N77,2)</f>
        <v>0</v>
      </c>
      <c r="P77" s="157">
        <v>6.8000000000000005E-2</v>
      </c>
      <c r="Q77" s="157">
        <f t="shared" ref="Q77:Q83" si="26">ROUND(E77*P77,2)</f>
        <v>5.03</v>
      </c>
      <c r="R77" s="157"/>
      <c r="S77" s="157" t="s">
        <v>118</v>
      </c>
      <c r="T77" s="157" t="s">
        <v>118</v>
      </c>
      <c r="U77" s="157">
        <v>1.61242</v>
      </c>
      <c r="V77" s="157">
        <f t="shared" ref="V77:V83" si="27">ROUND(E77*U77,2)</f>
        <v>119.32</v>
      </c>
      <c r="W77" s="157"/>
      <c r="X77" s="157" t="s">
        <v>147</v>
      </c>
      <c r="Y77" s="148"/>
      <c r="Z77" s="148"/>
      <c r="AA77" s="148"/>
      <c r="AB77" s="148"/>
      <c r="AC77" s="148"/>
      <c r="AD77" s="148"/>
      <c r="AE77" s="148"/>
      <c r="AF77" s="148"/>
      <c r="AG77" s="148" t="s">
        <v>148</v>
      </c>
      <c r="AH77" s="148"/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48"/>
      <c r="AV77" s="148"/>
      <c r="AW77" s="148"/>
      <c r="AX77" s="148"/>
      <c r="AY77" s="148"/>
      <c r="AZ77" s="148"/>
      <c r="BA77" s="148"/>
      <c r="BB77" s="148"/>
      <c r="BC77" s="148"/>
      <c r="BD77" s="148"/>
      <c r="BE77" s="148"/>
      <c r="BF77" s="148"/>
      <c r="BG77" s="148"/>
      <c r="BH77" s="148"/>
    </row>
    <row r="78" spans="1:60" outlineLevel="1" x14ac:dyDescent="0.2">
      <c r="A78" s="172">
        <v>50</v>
      </c>
      <c r="B78" s="173" t="s">
        <v>238</v>
      </c>
      <c r="C78" s="182" t="s">
        <v>239</v>
      </c>
      <c r="D78" s="174" t="s">
        <v>117</v>
      </c>
      <c r="E78" s="175">
        <v>74</v>
      </c>
      <c r="F78" s="176">
        <v>0</v>
      </c>
      <c r="G78" s="177">
        <f t="shared" si="21"/>
        <v>0</v>
      </c>
      <c r="H78" s="158">
        <v>65.75</v>
      </c>
      <c r="I78" s="157">
        <f t="shared" si="22"/>
        <v>4865.5</v>
      </c>
      <c r="J78" s="158">
        <v>167.75</v>
      </c>
      <c r="K78" s="157">
        <f t="shared" si="23"/>
        <v>12413.5</v>
      </c>
      <c r="L78" s="157">
        <v>21</v>
      </c>
      <c r="M78" s="157">
        <f t="shared" si="24"/>
        <v>0</v>
      </c>
      <c r="N78" s="157">
        <v>1.7000000000000001E-2</v>
      </c>
      <c r="O78" s="157">
        <f t="shared" si="25"/>
        <v>1.26</v>
      </c>
      <c r="P78" s="157">
        <v>0</v>
      </c>
      <c r="Q78" s="157">
        <f t="shared" si="26"/>
        <v>0</v>
      </c>
      <c r="R78" s="157"/>
      <c r="S78" s="157" t="s">
        <v>118</v>
      </c>
      <c r="T78" s="157" t="s">
        <v>118</v>
      </c>
      <c r="U78" s="157">
        <v>0.36</v>
      </c>
      <c r="V78" s="157">
        <f t="shared" si="27"/>
        <v>26.64</v>
      </c>
      <c r="W78" s="157"/>
      <c r="X78" s="157" t="s">
        <v>119</v>
      </c>
      <c r="Y78" s="148"/>
      <c r="Z78" s="148"/>
      <c r="AA78" s="148"/>
      <c r="AB78" s="148"/>
      <c r="AC78" s="148"/>
      <c r="AD78" s="148"/>
      <c r="AE78" s="148"/>
      <c r="AF78" s="148"/>
      <c r="AG78" s="148" t="s">
        <v>220</v>
      </c>
      <c r="AH78" s="148"/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T78" s="148"/>
      <c r="AU78" s="148"/>
      <c r="AV78" s="148"/>
      <c r="AW78" s="148"/>
      <c r="AX78" s="148"/>
      <c r="AY78" s="148"/>
      <c r="AZ78" s="148"/>
      <c r="BA78" s="148"/>
      <c r="BB78" s="148"/>
      <c r="BC78" s="148"/>
      <c r="BD78" s="148"/>
      <c r="BE78" s="148"/>
      <c r="BF78" s="148"/>
      <c r="BG78" s="148"/>
      <c r="BH78" s="148"/>
    </row>
    <row r="79" spans="1:60" outlineLevel="1" x14ac:dyDescent="0.2">
      <c r="A79" s="172">
        <v>51</v>
      </c>
      <c r="B79" s="173" t="s">
        <v>240</v>
      </c>
      <c r="C79" s="182" t="s">
        <v>241</v>
      </c>
      <c r="D79" s="174" t="s">
        <v>117</v>
      </c>
      <c r="E79" s="175">
        <v>74</v>
      </c>
      <c r="F79" s="176">
        <v>0</v>
      </c>
      <c r="G79" s="177">
        <f t="shared" si="21"/>
        <v>0</v>
      </c>
      <c r="H79" s="158">
        <v>22.75</v>
      </c>
      <c r="I79" s="157">
        <f t="shared" si="22"/>
        <v>1683.5</v>
      </c>
      <c r="J79" s="158">
        <v>24.95</v>
      </c>
      <c r="K79" s="157">
        <f t="shared" si="23"/>
        <v>1846.3</v>
      </c>
      <c r="L79" s="157">
        <v>21</v>
      </c>
      <c r="M79" s="157">
        <f t="shared" si="24"/>
        <v>0</v>
      </c>
      <c r="N79" s="157">
        <v>2.1000000000000001E-4</v>
      </c>
      <c r="O79" s="157">
        <f t="shared" si="25"/>
        <v>0.02</v>
      </c>
      <c r="P79" s="157">
        <v>0</v>
      </c>
      <c r="Q79" s="157">
        <f t="shared" si="26"/>
        <v>0</v>
      </c>
      <c r="R79" s="157"/>
      <c r="S79" s="157" t="s">
        <v>118</v>
      </c>
      <c r="T79" s="157" t="s">
        <v>118</v>
      </c>
      <c r="U79" s="157">
        <v>0.05</v>
      </c>
      <c r="V79" s="157">
        <f t="shared" si="27"/>
        <v>3.7</v>
      </c>
      <c r="W79" s="157"/>
      <c r="X79" s="157" t="s">
        <v>119</v>
      </c>
      <c r="Y79" s="148"/>
      <c r="Z79" s="148"/>
      <c r="AA79" s="148"/>
      <c r="AB79" s="148"/>
      <c r="AC79" s="148"/>
      <c r="AD79" s="148"/>
      <c r="AE79" s="148"/>
      <c r="AF79" s="148"/>
      <c r="AG79" s="148" t="s">
        <v>120</v>
      </c>
      <c r="AH79" s="148"/>
      <c r="AI79" s="148"/>
      <c r="AJ79" s="148"/>
      <c r="AK79" s="148"/>
      <c r="AL79" s="148"/>
      <c r="AM79" s="148"/>
      <c r="AN79" s="148"/>
      <c r="AO79" s="148"/>
      <c r="AP79" s="148"/>
      <c r="AQ79" s="148"/>
      <c r="AR79" s="148"/>
      <c r="AS79" s="148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  <c r="BH79" s="148"/>
    </row>
    <row r="80" spans="1:60" ht="22.5" outlineLevel="1" x14ac:dyDescent="0.2">
      <c r="A80" s="172">
        <v>52</v>
      </c>
      <c r="B80" s="173" t="s">
        <v>242</v>
      </c>
      <c r="C80" s="182" t="s">
        <v>243</v>
      </c>
      <c r="D80" s="174" t="s">
        <v>117</v>
      </c>
      <c r="E80" s="175">
        <v>74</v>
      </c>
      <c r="F80" s="176">
        <v>0</v>
      </c>
      <c r="G80" s="177">
        <f t="shared" si="21"/>
        <v>0</v>
      </c>
      <c r="H80" s="158">
        <v>59.28</v>
      </c>
      <c r="I80" s="157">
        <f t="shared" si="22"/>
        <v>4386.72</v>
      </c>
      <c r="J80" s="158">
        <v>757.72</v>
      </c>
      <c r="K80" s="157">
        <f t="shared" si="23"/>
        <v>56071.28</v>
      </c>
      <c r="L80" s="157">
        <v>21</v>
      </c>
      <c r="M80" s="157">
        <f t="shared" si="24"/>
        <v>0</v>
      </c>
      <c r="N80" s="157">
        <v>5.6730000000000003E-2</v>
      </c>
      <c r="O80" s="157">
        <f t="shared" si="25"/>
        <v>4.2</v>
      </c>
      <c r="P80" s="157">
        <v>0</v>
      </c>
      <c r="Q80" s="157">
        <f t="shared" si="26"/>
        <v>0</v>
      </c>
      <c r="R80" s="157"/>
      <c r="S80" s="157" t="s">
        <v>118</v>
      </c>
      <c r="T80" s="157" t="s">
        <v>118</v>
      </c>
      <c r="U80" s="157">
        <v>1.5805100000000001</v>
      </c>
      <c r="V80" s="157">
        <f t="shared" si="27"/>
        <v>116.96</v>
      </c>
      <c r="W80" s="157"/>
      <c r="X80" s="157" t="s">
        <v>147</v>
      </c>
      <c r="Y80" s="148"/>
      <c r="Z80" s="148"/>
      <c r="AA80" s="148"/>
      <c r="AB80" s="148"/>
      <c r="AC80" s="148"/>
      <c r="AD80" s="148"/>
      <c r="AE80" s="148"/>
      <c r="AF80" s="148"/>
      <c r="AG80" s="148" t="s">
        <v>148</v>
      </c>
      <c r="AH80" s="148"/>
      <c r="AI80" s="148"/>
      <c r="AJ80" s="148"/>
      <c r="AK80" s="148"/>
      <c r="AL80" s="148"/>
      <c r="AM80" s="148"/>
      <c r="AN80" s="148"/>
      <c r="AO80" s="148"/>
      <c r="AP80" s="148"/>
      <c r="AQ80" s="148"/>
      <c r="AR80" s="148"/>
      <c r="AS80" s="148"/>
      <c r="AT80" s="148"/>
      <c r="AU80" s="148"/>
      <c r="AV80" s="148"/>
      <c r="AW80" s="148"/>
      <c r="AX80" s="148"/>
      <c r="AY80" s="148"/>
      <c r="AZ80" s="148"/>
      <c r="BA80" s="148"/>
      <c r="BB80" s="148"/>
      <c r="BC80" s="148"/>
      <c r="BD80" s="148"/>
      <c r="BE80" s="148"/>
      <c r="BF80" s="148"/>
      <c r="BG80" s="148"/>
      <c r="BH80" s="148"/>
    </row>
    <row r="81" spans="1:60" ht="22.5" outlineLevel="1" x14ac:dyDescent="0.2">
      <c r="A81" s="172">
        <v>53</v>
      </c>
      <c r="B81" s="173" t="s">
        <v>244</v>
      </c>
      <c r="C81" s="182" t="s">
        <v>245</v>
      </c>
      <c r="D81" s="174" t="s">
        <v>117</v>
      </c>
      <c r="E81" s="175">
        <v>82</v>
      </c>
      <c r="F81" s="176">
        <v>0</v>
      </c>
      <c r="G81" s="177">
        <f t="shared" si="21"/>
        <v>0</v>
      </c>
      <c r="H81" s="158">
        <v>350</v>
      </c>
      <c r="I81" s="157">
        <f t="shared" si="22"/>
        <v>28700</v>
      </c>
      <c r="J81" s="158">
        <v>0</v>
      </c>
      <c r="K81" s="157">
        <f t="shared" si="23"/>
        <v>0</v>
      </c>
      <c r="L81" s="157">
        <v>21</v>
      </c>
      <c r="M81" s="157">
        <f t="shared" si="24"/>
        <v>0</v>
      </c>
      <c r="N81" s="157">
        <v>1.2200000000000001E-2</v>
      </c>
      <c r="O81" s="157">
        <f t="shared" si="25"/>
        <v>1</v>
      </c>
      <c r="P81" s="157">
        <v>0</v>
      </c>
      <c r="Q81" s="157">
        <f t="shared" si="26"/>
        <v>0</v>
      </c>
      <c r="R81" s="157" t="s">
        <v>186</v>
      </c>
      <c r="S81" s="157" t="s">
        <v>118</v>
      </c>
      <c r="T81" s="157" t="s">
        <v>168</v>
      </c>
      <c r="U81" s="157">
        <v>0</v>
      </c>
      <c r="V81" s="157">
        <f t="shared" si="27"/>
        <v>0</v>
      </c>
      <c r="W81" s="157"/>
      <c r="X81" s="157" t="s">
        <v>187</v>
      </c>
      <c r="Y81" s="148"/>
      <c r="Z81" s="148"/>
      <c r="AA81" s="148"/>
      <c r="AB81" s="148"/>
      <c r="AC81" s="148"/>
      <c r="AD81" s="148"/>
      <c r="AE81" s="148"/>
      <c r="AF81" s="148"/>
      <c r="AG81" s="148" t="s">
        <v>188</v>
      </c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</row>
    <row r="82" spans="1:60" outlineLevel="1" x14ac:dyDescent="0.2">
      <c r="A82" s="172">
        <v>54</v>
      </c>
      <c r="B82" s="173" t="s">
        <v>246</v>
      </c>
      <c r="C82" s="182" t="s">
        <v>247</v>
      </c>
      <c r="D82" s="174" t="s">
        <v>117</v>
      </c>
      <c r="E82" s="175">
        <v>74</v>
      </c>
      <c r="F82" s="176">
        <v>0</v>
      </c>
      <c r="G82" s="177">
        <f t="shared" si="21"/>
        <v>0</v>
      </c>
      <c r="H82" s="158">
        <v>24.01</v>
      </c>
      <c r="I82" s="157">
        <f t="shared" si="22"/>
        <v>1776.74</v>
      </c>
      <c r="J82" s="158">
        <v>-0.01</v>
      </c>
      <c r="K82" s="157">
        <f t="shared" si="23"/>
        <v>-0.74</v>
      </c>
      <c r="L82" s="157">
        <v>21</v>
      </c>
      <c r="M82" s="157">
        <f t="shared" si="24"/>
        <v>0</v>
      </c>
      <c r="N82" s="157">
        <v>8.9999999999999998E-4</v>
      </c>
      <c r="O82" s="157">
        <f t="shared" si="25"/>
        <v>7.0000000000000007E-2</v>
      </c>
      <c r="P82" s="157">
        <v>0</v>
      </c>
      <c r="Q82" s="157">
        <f t="shared" si="26"/>
        <v>0</v>
      </c>
      <c r="R82" s="157"/>
      <c r="S82" s="157" t="s">
        <v>118</v>
      </c>
      <c r="T82" s="157" t="s">
        <v>168</v>
      </c>
      <c r="U82" s="157">
        <v>0</v>
      </c>
      <c r="V82" s="157">
        <f t="shared" si="27"/>
        <v>0</v>
      </c>
      <c r="W82" s="157"/>
      <c r="X82" s="157" t="s">
        <v>119</v>
      </c>
      <c r="Y82" s="148"/>
      <c r="Z82" s="148"/>
      <c r="AA82" s="148"/>
      <c r="AB82" s="148"/>
      <c r="AC82" s="148"/>
      <c r="AD82" s="148"/>
      <c r="AE82" s="148"/>
      <c r="AF82" s="148"/>
      <c r="AG82" s="148" t="s">
        <v>220</v>
      </c>
      <c r="AH82" s="148"/>
      <c r="AI82" s="148"/>
      <c r="AJ82" s="148"/>
      <c r="AK82" s="148"/>
      <c r="AL82" s="148"/>
      <c r="AM82" s="148"/>
      <c r="AN82" s="148"/>
      <c r="AO82" s="148"/>
      <c r="AP82" s="148"/>
      <c r="AQ82" s="148"/>
      <c r="AR82" s="148"/>
      <c r="AS82" s="148"/>
      <c r="AT82" s="148"/>
      <c r="AU82" s="148"/>
      <c r="AV82" s="148"/>
      <c r="AW82" s="148"/>
      <c r="AX82" s="148"/>
      <c r="AY82" s="148"/>
      <c r="AZ82" s="148"/>
      <c r="BA82" s="148"/>
      <c r="BB82" s="148"/>
      <c r="BC82" s="148"/>
      <c r="BD82" s="148"/>
      <c r="BE82" s="148"/>
      <c r="BF82" s="148"/>
      <c r="BG82" s="148"/>
      <c r="BH82" s="148"/>
    </row>
    <row r="83" spans="1:60" outlineLevel="1" x14ac:dyDescent="0.2">
      <c r="A83" s="172">
        <v>55</v>
      </c>
      <c r="B83" s="173" t="s">
        <v>248</v>
      </c>
      <c r="C83" s="182" t="s">
        <v>249</v>
      </c>
      <c r="D83" s="174" t="s">
        <v>127</v>
      </c>
      <c r="E83" s="175">
        <v>50</v>
      </c>
      <c r="F83" s="176">
        <v>0</v>
      </c>
      <c r="G83" s="177">
        <f t="shared" si="21"/>
        <v>0</v>
      </c>
      <c r="H83" s="158">
        <v>0</v>
      </c>
      <c r="I83" s="157">
        <f t="shared" si="22"/>
        <v>0</v>
      </c>
      <c r="J83" s="158">
        <v>64.900000000000006</v>
      </c>
      <c r="K83" s="157">
        <f t="shared" si="23"/>
        <v>3245</v>
      </c>
      <c r="L83" s="157">
        <v>21</v>
      </c>
      <c r="M83" s="157">
        <f t="shared" si="24"/>
        <v>0</v>
      </c>
      <c r="N83" s="157">
        <v>0</v>
      </c>
      <c r="O83" s="157">
        <f t="shared" si="25"/>
        <v>0</v>
      </c>
      <c r="P83" s="157">
        <v>0</v>
      </c>
      <c r="Q83" s="157">
        <f t="shared" si="26"/>
        <v>0</v>
      </c>
      <c r="R83" s="157"/>
      <c r="S83" s="157" t="s">
        <v>118</v>
      </c>
      <c r="T83" s="157" t="s">
        <v>118</v>
      </c>
      <c r="U83" s="157">
        <v>0.13</v>
      </c>
      <c r="V83" s="157">
        <f t="shared" si="27"/>
        <v>6.5</v>
      </c>
      <c r="W83" s="157"/>
      <c r="X83" s="157" t="s">
        <v>119</v>
      </c>
      <c r="Y83" s="148"/>
      <c r="Z83" s="148"/>
      <c r="AA83" s="148"/>
      <c r="AB83" s="148"/>
      <c r="AC83" s="148"/>
      <c r="AD83" s="148"/>
      <c r="AE83" s="148"/>
      <c r="AF83" s="148"/>
      <c r="AG83" s="148" t="s">
        <v>220</v>
      </c>
      <c r="AH83" s="148"/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48"/>
      <c r="AT83" s="148"/>
      <c r="AU83" s="148"/>
      <c r="AV83" s="148"/>
      <c r="AW83" s="148"/>
      <c r="AX83" s="148"/>
      <c r="AY83" s="148"/>
      <c r="AZ83" s="148"/>
      <c r="BA83" s="148"/>
      <c r="BB83" s="148"/>
      <c r="BC83" s="148"/>
      <c r="BD83" s="148"/>
      <c r="BE83" s="148"/>
      <c r="BF83" s="148"/>
      <c r="BG83" s="148"/>
      <c r="BH83" s="148"/>
    </row>
    <row r="84" spans="1:60" x14ac:dyDescent="0.2">
      <c r="A84" s="160" t="s">
        <v>113</v>
      </c>
      <c r="B84" s="161" t="s">
        <v>77</v>
      </c>
      <c r="C84" s="180" t="s">
        <v>78</v>
      </c>
      <c r="D84" s="162"/>
      <c r="E84" s="163"/>
      <c r="F84" s="164"/>
      <c r="G84" s="165">
        <f>SUMIF(AG85:AG85,"&lt;&gt;NOR",G85:G85)</f>
        <v>0</v>
      </c>
      <c r="H84" s="159"/>
      <c r="I84" s="159">
        <f>SUM(I85:I85)</f>
        <v>151.74</v>
      </c>
      <c r="J84" s="159"/>
      <c r="K84" s="159">
        <f>SUM(K85:K85)</f>
        <v>955.26</v>
      </c>
      <c r="L84" s="159"/>
      <c r="M84" s="159">
        <f>SUM(M85:M85)</f>
        <v>0</v>
      </c>
      <c r="N84" s="159"/>
      <c r="O84" s="159">
        <f>SUM(O85:O85)</f>
        <v>0</v>
      </c>
      <c r="P84" s="159"/>
      <c r="Q84" s="159">
        <f>SUM(Q85:Q85)</f>
        <v>0</v>
      </c>
      <c r="R84" s="159"/>
      <c r="S84" s="159"/>
      <c r="T84" s="159"/>
      <c r="U84" s="159"/>
      <c r="V84" s="159">
        <f>SUM(V85:V85)</f>
        <v>2.92</v>
      </c>
      <c r="W84" s="159"/>
      <c r="X84" s="159"/>
      <c r="AG84" t="s">
        <v>114</v>
      </c>
    </row>
    <row r="85" spans="1:60" ht="22.5" outlineLevel="1" x14ac:dyDescent="0.2">
      <c r="A85" s="172">
        <v>56</v>
      </c>
      <c r="B85" s="173" t="s">
        <v>250</v>
      </c>
      <c r="C85" s="182" t="s">
        <v>251</v>
      </c>
      <c r="D85" s="174" t="s">
        <v>117</v>
      </c>
      <c r="E85" s="175">
        <v>6</v>
      </c>
      <c r="F85" s="176">
        <v>0</v>
      </c>
      <c r="G85" s="177">
        <f>ROUND(E85*F85,2)</f>
        <v>0</v>
      </c>
      <c r="H85" s="158">
        <v>25.29</v>
      </c>
      <c r="I85" s="157">
        <f>ROUND(E85*H85,2)</f>
        <v>151.74</v>
      </c>
      <c r="J85" s="158">
        <v>159.21</v>
      </c>
      <c r="K85" s="157">
        <f>ROUND(E85*J85,2)</f>
        <v>955.26</v>
      </c>
      <c r="L85" s="157">
        <v>21</v>
      </c>
      <c r="M85" s="157">
        <f>G85*(1+L85/100)</f>
        <v>0</v>
      </c>
      <c r="N85" s="157">
        <v>2.5999999999999998E-4</v>
      </c>
      <c r="O85" s="157">
        <f>ROUND(E85*N85,2)</f>
        <v>0</v>
      </c>
      <c r="P85" s="157">
        <v>0</v>
      </c>
      <c r="Q85" s="157">
        <f>ROUND(E85*P85,2)</f>
        <v>0</v>
      </c>
      <c r="R85" s="157"/>
      <c r="S85" s="157" t="s">
        <v>118</v>
      </c>
      <c r="T85" s="157" t="s">
        <v>118</v>
      </c>
      <c r="U85" s="157">
        <v>0.48675000000000002</v>
      </c>
      <c r="V85" s="157">
        <f>ROUND(E85*U85,2)</f>
        <v>2.92</v>
      </c>
      <c r="W85" s="157"/>
      <c r="X85" s="157" t="s">
        <v>147</v>
      </c>
      <c r="Y85" s="148"/>
      <c r="Z85" s="148"/>
      <c r="AA85" s="148"/>
      <c r="AB85" s="148"/>
      <c r="AC85" s="148"/>
      <c r="AD85" s="148"/>
      <c r="AE85" s="148"/>
      <c r="AF85" s="148"/>
      <c r="AG85" s="148" t="s">
        <v>148</v>
      </c>
      <c r="AH85" s="148"/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8"/>
      <c r="AT85" s="148"/>
      <c r="AU85" s="148"/>
      <c r="AV85" s="148"/>
      <c r="AW85" s="148"/>
      <c r="AX85" s="148"/>
      <c r="AY85" s="148"/>
      <c r="AZ85" s="148"/>
      <c r="BA85" s="148"/>
      <c r="BB85" s="148"/>
      <c r="BC85" s="148"/>
      <c r="BD85" s="148"/>
      <c r="BE85" s="148"/>
      <c r="BF85" s="148"/>
      <c r="BG85" s="148"/>
      <c r="BH85" s="148"/>
    </row>
    <row r="86" spans="1:60" x14ac:dyDescent="0.2">
      <c r="A86" s="160" t="s">
        <v>113</v>
      </c>
      <c r="B86" s="161" t="s">
        <v>79</v>
      </c>
      <c r="C86" s="180" t="s">
        <v>80</v>
      </c>
      <c r="D86" s="162"/>
      <c r="E86" s="163"/>
      <c r="F86" s="164"/>
      <c r="G86" s="165">
        <f>SUMIF(AG87:AG87,"&lt;&gt;NOR",G87:G87)</f>
        <v>0</v>
      </c>
      <c r="H86" s="159"/>
      <c r="I86" s="159">
        <f>SUM(I87:I87)</f>
        <v>3357.44</v>
      </c>
      <c r="J86" s="159"/>
      <c r="K86" s="159">
        <f>SUM(K87:K87)</f>
        <v>8508.16</v>
      </c>
      <c r="L86" s="159"/>
      <c r="M86" s="159">
        <f>SUM(M87:M87)</f>
        <v>0</v>
      </c>
      <c r="N86" s="159"/>
      <c r="O86" s="159">
        <f>SUM(O87:O87)</f>
        <v>0.05</v>
      </c>
      <c r="P86" s="159"/>
      <c r="Q86" s="159">
        <f>SUM(Q87:Q87)</f>
        <v>0</v>
      </c>
      <c r="R86" s="159"/>
      <c r="S86" s="159"/>
      <c r="T86" s="159"/>
      <c r="U86" s="159"/>
      <c r="V86" s="159">
        <f>SUM(V87:V87)</f>
        <v>17.2</v>
      </c>
      <c r="W86" s="159"/>
      <c r="X86" s="159"/>
      <c r="AG86" t="s">
        <v>114</v>
      </c>
    </row>
    <row r="87" spans="1:60" ht="22.5" outlineLevel="1" x14ac:dyDescent="0.2">
      <c r="A87" s="172">
        <v>57</v>
      </c>
      <c r="B87" s="173" t="s">
        <v>252</v>
      </c>
      <c r="C87" s="182" t="s">
        <v>253</v>
      </c>
      <c r="D87" s="174" t="s">
        <v>117</v>
      </c>
      <c r="E87" s="175">
        <v>128</v>
      </c>
      <c r="F87" s="176">
        <v>0</v>
      </c>
      <c r="G87" s="177">
        <f>ROUND(E87*F87,2)</f>
        <v>0</v>
      </c>
      <c r="H87" s="158">
        <v>26.23</v>
      </c>
      <c r="I87" s="157">
        <f>ROUND(E87*H87,2)</f>
        <v>3357.44</v>
      </c>
      <c r="J87" s="158">
        <v>66.47</v>
      </c>
      <c r="K87" s="157">
        <f>ROUND(E87*J87,2)</f>
        <v>8508.16</v>
      </c>
      <c r="L87" s="157">
        <v>21</v>
      </c>
      <c r="M87" s="157">
        <f>G87*(1+L87/100)</f>
        <v>0</v>
      </c>
      <c r="N87" s="157">
        <v>3.8000000000000002E-4</v>
      </c>
      <c r="O87" s="157">
        <f>ROUND(E87*N87,2)</f>
        <v>0.05</v>
      </c>
      <c r="P87" s="157">
        <v>0</v>
      </c>
      <c r="Q87" s="157">
        <f>ROUND(E87*P87,2)</f>
        <v>0</v>
      </c>
      <c r="R87" s="157"/>
      <c r="S87" s="157" t="s">
        <v>118</v>
      </c>
      <c r="T87" s="157" t="s">
        <v>118</v>
      </c>
      <c r="U87" s="157">
        <v>0.13439000000000001</v>
      </c>
      <c r="V87" s="157">
        <f>ROUND(E87*U87,2)</f>
        <v>17.2</v>
      </c>
      <c r="W87" s="157"/>
      <c r="X87" s="157" t="s">
        <v>147</v>
      </c>
      <c r="Y87" s="148"/>
      <c r="Z87" s="148"/>
      <c r="AA87" s="148"/>
      <c r="AB87" s="148"/>
      <c r="AC87" s="148"/>
      <c r="AD87" s="148"/>
      <c r="AE87" s="148"/>
      <c r="AF87" s="148"/>
      <c r="AG87" s="148" t="s">
        <v>148</v>
      </c>
      <c r="AH87" s="148"/>
      <c r="AI87" s="148"/>
      <c r="AJ87" s="148"/>
      <c r="AK87" s="148"/>
      <c r="AL87" s="148"/>
      <c r="AM87" s="148"/>
      <c r="AN87" s="148"/>
      <c r="AO87" s="148"/>
      <c r="AP87" s="148"/>
      <c r="AQ87" s="148"/>
      <c r="AR87" s="148"/>
      <c r="AS87" s="148"/>
      <c r="AT87" s="148"/>
      <c r="AU87" s="148"/>
      <c r="AV87" s="148"/>
      <c r="AW87" s="148"/>
      <c r="AX87" s="148"/>
      <c r="AY87" s="148"/>
      <c r="AZ87" s="148"/>
      <c r="BA87" s="148"/>
      <c r="BB87" s="148"/>
      <c r="BC87" s="148"/>
      <c r="BD87" s="148"/>
      <c r="BE87" s="148"/>
      <c r="BF87" s="148"/>
      <c r="BG87" s="148"/>
      <c r="BH87" s="148"/>
    </row>
    <row r="88" spans="1:60" x14ac:dyDescent="0.2">
      <c r="A88" s="160" t="s">
        <v>113</v>
      </c>
      <c r="B88" s="161" t="s">
        <v>81</v>
      </c>
      <c r="C88" s="180" t="s">
        <v>82</v>
      </c>
      <c r="D88" s="162"/>
      <c r="E88" s="163"/>
      <c r="F88" s="164"/>
      <c r="G88" s="165">
        <f>SUMIF(AG89:AG89,"&lt;&gt;NOR",G89:G89)</f>
        <v>0</v>
      </c>
      <c r="H88" s="159"/>
      <c r="I88" s="159">
        <f>SUM(I89:I89)</f>
        <v>0</v>
      </c>
      <c r="J88" s="159"/>
      <c r="K88" s="159">
        <f>SUM(K89:K89)</f>
        <v>10000</v>
      </c>
      <c r="L88" s="159"/>
      <c r="M88" s="159">
        <f>SUM(M89:M89)</f>
        <v>0</v>
      </c>
      <c r="N88" s="159"/>
      <c r="O88" s="159">
        <f>SUM(O89:O89)</f>
        <v>0</v>
      </c>
      <c r="P88" s="159"/>
      <c r="Q88" s="159">
        <f>SUM(Q89:Q89)</f>
        <v>0</v>
      </c>
      <c r="R88" s="159"/>
      <c r="S88" s="159"/>
      <c r="T88" s="159"/>
      <c r="U88" s="159"/>
      <c r="V88" s="159">
        <f>SUM(V89:V89)</f>
        <v>0</v>
      </c>
      <c r="W88" s="159"/>
      <c r="X88" s="159"/>
      <c r="AG88" t="s">
        <v>114</v>
      </c>
    </row>
    <row r="89" spans="1:60" outlineLevel="1" x14ac:dyDescent="0.2">
      <c r="A89" s="172">
        <v>58</v>
      </c>
      <c r="B89" s="173" t="s">
        <v>254</v>
      </c>
      <c r="C89" s="182" t="s">
        <v>255</v>
      </c>
      <c r="D89" s="174" t="s">
        <v>167</v>
      </c>
      <c r="E89" s="175">
        <v>1</v>
      </c>
      <c r="F89" s="176">
        <v>0</v>
      </c>
      <c r="G89" s="177">
        <f>ROUND(E89*F89,2)</f>
        <v>0</v>
      </c>
      <c r="H89" s="158">
        <v>0</v>
      </c>
      <c r="I89" s="157">
        <f>ROUND(E89*H89,2)</f>
        <v>0</v>
      </c>
      <c r="J89" s="158">
        <v>10000</v>
      </c>
      <c r="K89" s="157">
        <f>ROUND(E89*J89,2)</f>
        <v>10000</v>
      </c>
      <c r="L89" s="157">
        <v>21</v>
      </c>
      <c r="M89" s="157">
        <f>G89*(1+L89/100)</f>
        <v>0</v>
      </c>
      <c r="N89" s="157">
        <v>0</v>
      </c>
      <c r="O89" s="157">
        <f>ROUND(E89*N89,2)</f>
        <v>0</v>
      </c>
      <c r="P89" s="157">
        <v>0</v>
      </c>
      <c r="Q89" s="157">
        <f>ROUND(E89*P89,2)</f>
        <v>0</v>
      </c>
      <c r="R89" s="157"/>
      <c r="S89" s="157" t="s">
        <v>160</v>
      </c>
      <c r="T89" s="157" t="s">
        <v>168</v>
      </c>
      <c r="U89" s="157">
        <v>0</v>
      </c>
      <c r="V89" s="157">
        <f>ROUND(E89*U89,2)</f>
        <v>0</v>
      </c>
      <c r="W89" s="157"/>
      <c r="X89" s="157" t="s">
        <v>147</v>
      </c>
      <c r="Y89" s="148"/>
      <c r="Z89" s="148"/>
      <c r="AA89" s="148"/>
      <c r="AB89" s="148"/>
      <c r="AC89" s="148"/>
      <c r="AD89" s="148"/>
      <c r="AE89" s="148"/>
      <c r="AF89" s="148"/>
      <c r="AG89" s="148" t="s">
        <v>148</v>
      </c>
      <c r="AH89" s="148"/>
      <c r="AI89" s="148"/>
      <c r="AJ89" s="148"/>
      <c r="AK89" s="148"/>
      <c r="AL89" s="148"/>
      <c r="AM89" s="148"/>
      <c r="AN89" s="148"/>
      <c r="AO89" s="148"/>
      <c r="AP89" s="148"/>
      <c r="AQ89" s="148"/>
      <c r="AR89" s="148"/>
      <c r="AS89" s="148"/>
      <c r="AT89" s="148"/>
      <c r="AU89" s="148"/>
      <c r="AV89" s="148"/>
      <c r="AW89" s="148"/>
      <c r="AX89" s="148"/>
      <c r="AY89" s="148"/>
      <c r="AZ89" s="148"/>
      <c r="BA89" s="148"/>
      <c r="BB89" s="148"/>
      <c r="BC89" s="148"/>
      <c r="BD89" s="148"/>
      <c r="BE89" s="148"/>
      <c r="BF89" s="148"/>
      <c r="BG89" s="148"/>
      <c r="BH89" s="148"/>
    </row>
    <row r="90" spans="1:60" x14ac:dyDescent="0.2">
      <c r="A90" s="160" t="s">
        <v>113</v>
      </c>
      <c r="B90" s="161" t="s">
        <v>83</v>
      </c>
      <c r="C90" s="180" t="s">
        <v>84</v>
      </c>
      <c r="D90" s="162"/>
      <c r="E90" s="163"/>
      <c r="F90" s="164"/>
      <c r="G90" s="165">
        <f>SUMIF(AG91:AG91,"&lt;&gt;NOR",G91:G91)</f>
        <v>0</v>
      </c>
      <c r="H90" s="159"/>
      <c r="I90" s="159">
        <f>SUM(I91:I91)</f>
        <v>0</v>
      </c>
      <c r="J90" s="159"/>
      <c r="K90" s="159">
        <f>SUM(K91:K91)</f>
        <v>31125</v>
      </c>
      <c r="L90" s="159"/>
      <c r="M90" s="159">
        <f>SUM(M91:M91)</f>
        <v>0</v>
      </c>
      <c r="N90" s="159"/>
      <c r="O90" s="159">
        <f>SUM(O91:O91)</f>
        <v>0</v>
      </c>
      <c r="P90" s="159"/>
      <c r="Q90" s="159">
        <f>SUM(Q91:Q91)</f>
        <v>0</v>
      </c>
      <c r="R90" s="159"/>
      <c r="S90" s="159"/>
      <c r="T90" s="159"/>
      <c r="U90" s="159"/>
      <c r="V90" s="159">
        <f>SUM(V91:V91)</f>
        <v>0</v>
      </c>
      <c r="W90" s="159"/>
      <c r="X90" s="159"/>
      <c r="AG90" t="s">
        <v>114</v>
      </c>
    </row>
    <row r="91" spans="1:60" ht="22.5" outlineLevel="1" x14ac:dyDescent="0.2">
      <c r="A91" s="172">
        <v>59</v>
      </c>
      <c r="B91" s="173" t="s">
        <v>256</v>
      </c>
      <c r="C91" s="182" t="s">
        <v>257</v>
      </c>
      <c r="D91" s="174" t="s">
        <v>144</v>
      </c>
      <c r="E91" s="175">
        <v>25</v>
      </c>
      <c r="F91" s="176">
        <v>0</v>
      </c>
      <c r="G91" s="177">
        <f>ROUND(E91*F91,2)</f>
        <v>0</v>
      </c>
      <c r="H91" s="158">
        <v>0</v>
      </c>
      <c r="I91" s="157">
        <f>ROUND(E91*H91,2)</f>
        <v>0</v>
      </c>
      <c r="J91" s="158">
        <v>1245</v>
      </c>
      <c r="K91" s="157">
        <f>ROUND(E91*J91,2)</f>
        <v>31125</v>
      </c>
      <c r="L91" s="157">
        <v>21</v>
      </c>
      <c r="M91" s="157">
        <f>G91*(1+L91/100)</f>
        <v>0</v>
      </c>
      <c r="N91" s="157">
        <v>0</v>
      </c>
      <c r="O91" s="157">
        <f>ROUND(E91*N91,2)</f>
        <v>0</v>
      </c>
      <c r="P91" s="157">
        <v>0</v>
      </c>
      <c r="Q91" s="157">
        <f>ROUND(E91*P91,2)</f>
        <v>0</v>
      </c>
      <c r="R91" s="157"/>
      <c r="S91" s="157" t="s">
        <v>118</v>
      </c>
      <c r="T91" s="157" t="s">
        <v>118</v>
      </c>
      <c r="U91" s="157">
        <v>0</v>
      </c>
      <c r="V91" s="157">
        <f>ROUND(E91*U91,2)</f>
        <v>0</v>
      </c>
      <c r="W91" s="157"/>
      <c r="X91" s="157" t="s">
        <v>119</v>
      </c>
      <c r="Y91" s="148"/>
      <c r="Z91" s="148"/>
      <c r="AA91" s="148"/>
      <c r="AB91" s="148"/>
      <c r="AC91" s="148"/>
      <c r="AD91" s="148"/>
      <c r="AE91" s="148"/>
      <c r="AF91" s="148"/>
      <c r="AG91" s="148" t="s">
        <v>120</v>
      </c>
      <c r="AH91" s="148"/>
      <c r="AI91" s="148"/>
      <c r="AJ91" s="148"/>
      <c r="AK91" s="148"/>
      <c r="AL91" s="148"/>
      <c r="AM91" s="148"/>
      <c r="AN91" s="148"/>
      <c r="AO91" s="148"/>
      <c r="AP91" s="148"/>
      <c r="AQ91" s="148"/>
      <c r="AR91" s="148"/>
      <c r="AS91" s="148"/>
      <c r="AT91" s="148"/>
      <c r="AU91" s="148"/>
      <c r="AV91" s="148"/>
      <c r="AW91" s="148"/>
      <c r="AX91" s="148"/>
      <c r="AY91" s="148"/>
      <c r="AZ91" s="148"/>
      <c r="BA91" s="148"/>
      <c r="BB91" s="148"/>
      <c r="BC91" s="148"/>
      <c r="BD91" s="148"/>
      <c r="BE91" s="148"/>
      <c r="BF91" s="148"/>
      <c r="BG91" s="148"/>
      <c r="BH91" s="148"/>
    </row>
    <row r="92" spans="1:60" x14ac:dyDescent="0.2">
      <c r="A92" s="160" t="s">
        <v>113</v>
      </c>
      <c r="B92" s="161" t="s">
        <v>86</v>
      </c>
      <c r="C92" s="180" t="s">
        <v>29</v>
      </c>
      <c r="D92" s="162"/>
      <c r="E92" s="163"/>
      <c r="F92" s="164"/>
      <c r="G92" s="165">
        <f>SUMIF(AG93:AG99,"&lt;&gt;NOR",G93:G99)</f>
        <v>0</v>
      </c>
      <c r="H92" s="159"/>
      <c r="I92" s="159">
        <f>SUM(I93:I99)</f>
        <v>0</v>
      </c>
      <c r="J92" s="159"/>
      <c r="K92" s="159">
        <f>SUM(K93:K99)</f>
        <v>137000</v>
      </c>
      <c r="L92" s="159"/>
      <c r="M92" s="159">
        <f>SUM(M93:M99)</f>
        <v>0</v>
      </c>
      <c r="N92" s="159"/>
      <c r="O92" s="159">
        <f>SUM(O93:O99)</f>
        <v>0</v>
      </c>
      <c r="P92" s="159"/>
      <c r="Q92" s="159">
        <f>SUM(Q93:Q99)</f>
        <v>0</v>
      </c>
      <c r="R92" s="159"/>
      <c r="S92" s="159"/>
      <c r="T92" s="159"/>
      <c r="U92" s="159"/>
      <c r="V92" s="159">
        <f>SUM(V93:V99)</f>
        <v>0</v>
      </c>
      <c r="W92" s="159"/>
      <c r="X92" s="159"/>
      <c r="AG92" t="s">
        <v>114</v>
      </c>
    </row>
    <row r="93" spans="1:60" outlineLevel="1" x14ac:dyDescent="0.2">
      <c r="A93" s="172">
        <v>60</v>
      </c>
      <c r="B93" s="173" t="s">
        <v>258</v>
      </c>
      <c r="C93" s="182" t="s">
        <v>259</v>
      </c>
      <c r="D93" s="174" t="s">
        <v>167</v>
      </c>
      <c r="E93" s="175">
        <v>1</v>
      </c>
      <c r="F93" s="176">
        <v>0</v>
      </c>
      <c r="G93" s="177">
        <f t="shared" ref="G93:G99" si="28">ROUND(E93*F93,2)</f>
        <v>0</v>
      </c>
      <c r="H93" s="158">
        <v>0</v>
      </c>
      <c r="I93" s="157">
        <f t="shared" ref="I93:I99" si="29">ROUND(E93*H93,2)</f>
        <v>0</v>
      </c>
      <c r="J93" s="158">
        <v>28000</v>
      </c>
      <c r="K93" s="157">
        <f t="shared" ref="K93:K99" si="30">ROUND(E93*J93,2)</f>
        <v>28000</v>
      </c>
      <c r="L93" s="157">
        <v>21</v>
      </c>
      <c r="M93" s="157">
        <f t="shared" ref="M93:M99" si="31">G93*(1+L93/100)</f>
        <v>0</v>
      </c>
      <c r="N93" s="157">
        <v>0</v>
      </c>
      <c r="O93" s="157">
        <f t="shared" ref="O93:O99" si="32">ROUND(E93*N93,2)</f>
        <v>0</v>
      </c>
      <c r="P93" s="157">
        <v>0</v>
      </c>
      <c r="Q93" s="157">
        <f t="shared" ref="Q93:Q99" si="33">ROUND(E93*P93,2)</f>
        <v>0</v>
      </c>
      <c r="R93" s="157"/>
      <c r="S93" s="157" t="s">
        <v>160</v>
      </c>
      <c r="T93" s="157" t="s">
        <v>168</v>
      </c>
      <c r="U93" s="157">
        <v>0</v>
      </c>
      <c r="V93" s="157">
        <f t="shared" ref="V93:V99" si="34">ROUND(E93*U93,2)</f>
        <v>0</v>
      </c>
      <c r="W93" s="157"/>
      <c r="X93" s="157" t="s">
        <v>147</v>
      </c>
      <c r="Y93" s="148"/>
      <c r="Z93" s="148"/>
      <c r="AA93" s="148"/>
      <c r="AB93" s="148"/>
      <c r="AC93" s="148"/>
      <c r="AD93" s="148"/>
      <c r="AE93" s="148"/>
      <c r="AF93" s="148"/>
      <c r="AG93" s="148" t="s">
        <v>148</v>
      </c>
      <c r="AH93" s="148"/>
      <c r="AI93" s="148"/>
      <c r="AJ93" s="148"/>
      <c r="AK93" s="148"/>
      <c r="AL93" s="148"/>
      <c r="AM93" s="148"/>
      <c r="AN93" s="148"/>
      <c r="AO93" s="148"/>
      <c r="AP93" s="148"/>
      <c r="AQ93" s="148"/>
      <c r="AR93" s="148"/>
      <c r="AS93" s="148"/>
      <c r="AT93" s="148"/>
      <c r="AU93" s="148"/>
      <c r="AV93" s="148"/>
      <c r="AW93" s="148"/>
      <c r="AX93" s="148"/>
      <c r="AY93" s="148"/>
      <c r="AZ93" s="148"/>
      <c r="BA93" s="148"/>
      <c r="BB93" s="148"/>
      <c r="BC93" s="148"/>
      <c r="BD93" s="148"/>
      <c r="BE93" s="148"/>
      <c r="BF93" s="148"/>
      <c r="BG93" s="148"/>
      <c r="BH93" s="148"/>
    </row>
    <row r="94" spans="1:60" outlineLevel="1" x14ac:dyDescent="0.2">
      <c r="A94" s="172">
        <v>61</v>
      </c>
      <c r="B94" s="173" t="s">
        <v>260</v>
      </c>
      <c r="C94" s="182" t="s">
        <v>261</v>
      </c>
      <c r="D94" s="174" t="s">
        <v>167</v>
      </c>
      <c r="E94" s="175">
        <v>1</v>
      </c>
      <c r="F94" s="176">
        <v>0</v>
      </c>
      <c r="G94" s="177">
        <f t="shared" si="28"/>
        <v>0</v>
      </c>
      <c r="H94" s="158">
        <v>0</v>
      </c>
      <c r="I94" s="157">
        <f t="shared" si="29"/>
        <v>0</v>
      </c>
      <c r="J94" s="158">
        <v>8000</v>
      </c>
      <c r="K94" s="157">
        <f t="shared" si="30"/>
        <v>8000</v>
      </c>
      <c r="L94" s="157">
        <v>21</v>
      </c>
      <c r="M94" s="157">
        <f t="shared" si="31"/>
        <v>0</v>
      </c>
      <c r="N94" s="157">
        <v>0</v>
      </c>
      <c r="O94" s="157">
        <f t="shared" si="32"/>
        <v>0</v>
      </c>
      <c r="P94" s="157">
        <v>0</v>
      </c>
      <c r="Q94" s="157">
        <f t="shared" si="33"/>
        <v>0</v>
      </c>
      <c r="R94" s="157"/>
      <c r="S94" s="157" t="s">
        <v>160</v>
      </c>
      <c r="T94" s="157" t="s">
        <v>168</v>
      </c>
      <c r="U94" s="157">
        <v>0</v>
      </c>
      <c r="V94" s="157">
        <f t="shared" si="34"/>
        <v>0</v>
      </c>
      <c r="W94" s="157"/>
      <c r="X94" s="157" t="s">
        <v>147</v>
      </c>
      <c r="Y94" s="148"/>
      <c r="Z94" s="148"/>
      <c r="AA94" s="148"/>
      <c r="AB94" s="148"/>
      <c r="AC94" s="148"/>
      <c r="AD94" s="148"/>
      <c r="AE94" s="148"/>
      <c r="AF94" s="148"/>
      <c r="AG94" s="148" t="s">
        <v>148</v>
      </c>
      <c r="AH94" s="148"/>
      <c r="AI94" s="148"/>
      <c r="AJ94" s="148"/>
      <c r="AK94" s="148"/>
      <c r="AL94" s="148"/>
      <c r="AM94" s="148"/>
      <c r="AN94" s="148"/>
      <c r="AO94" s="148"/>
      <c r="AP94" s="148"/>
      <c r="AQ94" s="148"/>
      <c r="AR94" s="148"/>
      <c r="AS94" s="148"/>
      <c r="AT94" s="148"/>
      <c r="AU94" s="148"/>
      <c r="AV94" s="148"/>
      <c r="AW94" s="148"/>
      <c r="AX94" s="148"/>
      <c r="AY94" s="148"/>
      <c r="AZ94" s="148"/>
      <c r="BA94" s="148"/>
      <c r="BB94" s="148"/>
      <c r="BC94" s="148"/>
      <c r="BD94" s="148"/>
      <c r="BE94" s="148"/>
      <c r="BF94" s="148"/>
      <c r="BG94" s="148"/>
      <c r="BH94" s="148"/>
    </row>
    <row r="95" spans="1:60" outlineLevel="1" x14ac:dyDescent="0.2">
      <c r="A95" s="172">
        <v>62</v>
      </c>
      <c r="B95" s="173" t="s">
        <v>262</v>
      </c>
      <c r="C95" s="182" t="s">
        <v>263</v>
      </c>
      <c r="D95" s="174" t="s">
        <v>167</v>
      </c>
      <c r="E95" s="175">
        <v>1</v>
      </c>
      <c r="F95" s="176">
        <v>0</v>
      </c>
      <c r="G95" s="177">
        <f t="shared" si="28"/>
        <v>0</v>
      </c>
      <c r="H95" s="158">
        <v>0</v>
      </c>
      <c r="I95" s="157">
        <f t="shared" si="29"/>
        <v>0</v>
      </c>
      <c r="J95" s="158">
        <v>12000</v>
      </c>
      <c r="K95" s="157">
        <f t="shared" si="30"/>
        <v>12000</v>
      </c>
      <c r="L95" s="157">
        <v>21</v>
      </c>
      <c r="M95" s="157">
        <f t="shared" si="31"/>
        <v>0</v>
      </c>
      <c r="N95" s="157">
        <v>0</v>
      </c>
      <c r="O95" s="157">
        <f t="shared" si="32"/>
        <v>0</v>
      </c>
      <c r="P95" s="157">
        <v>0</v>
      </c>
      <c r="Q95" s="157">
        <f t="shared" si="33"/>
        <v>0</v>
      </c>
      <c r="R95" s="157"/>
      <c r="S95" s="157" t="s">
        <v>160</v>
      </c>
      <c r="T95" s="157" t="s">
        <v>168</v>
      </c>
      <c r="U95" s="157">
        <v>0</v>
      </c>
      <c r="V95" s="157">
        <f t="shared" si="34"/>
        <v>0</v>
      </c>
      <c r="W95" s="157"/>
      <c r="X95" s="157" t="s">
        <v>147</v>
      </c>
      <c r="Y95" s="148"/>
      <c r="Z95" s="148"/>
      <c r="AA95" s="148"/>
      <c r="AB95" s="148"/>
      <c r="AC95" s="148"/>
      <c r="AD95" s="148"/>
      <c r="AE95" s="148"/>
      <c r="AF95" s="148"/>
      <c r="AG95" s="148" t="s">
        <v>148</v>
      </c>
      <c r="AH95" s="148"/>
      <c r="AI95" s="148"/>
      <c r="AJ95" s="148"/>
      <c r="AK95" s="148"/>
      <c r="AL95" s="148"/>
      <c r="AM95" s="148"/>
      <c r="AN95" s="148"/>
      <c r="AO95" s="148"/>
      <c r="AP95" s="148"/>
      <c r="AQ95" s="148"/>
      <c r="AR95" s="148"/>
      <c r="AS95" s="148"/>
      <c r="AT95" s="148"/>
      <c r="AU95" s="148"/>
      <c r="AV95" s="148"/>
      <c r="AW95" s="148"/>
      <c r="AX95" s="148"/>
      <c r="AY95" s="148"/>
      <c r="AZ95" s="148"/>
      <c r="BA95" s="148"/>
      <c r="BB95" s="148"/>
      <c r="BC95" s="148"/>
      <c r="BD95" s="148"/>
      <c r="BE95" s="148"/>
      <c r="BF95" s="148"/>
      <c r="BG95" s="148"/>
      <c r="BH95" s="148"/>
    </row>
    <row r="96" spans="1:60" outlineLevel="1" x14ac:dyDescent="0.2">
      <c r="A96" s="172">
        <v>63</v>
      </c>
      <c r="B96" s="173" t="s">
        <v>264</v>
      </c>
      <c r="C96" s="182" t="s">
        <v>265</v>
      </c>
      <c r="D96" s="174" t="s">
        <v>167</v>
      </c>
      <c r="E96" s="175">
        <v>1</v>
      </c>
      <c r="F96" s="176">
        <v>0</v>
      </c>
      <c r="G96" s="177">
        <f t="shared" si="28"/>
        <v>0</v>
      </c>
      <c r="H96" s="158">
        <v>0</v>
      </c>
      <c r="I96" s="157">
        <f t="shared" si="29"/>
        <v>0</v>
      </c>
      <c r="J96" s="158">
        <v>14000</v>
      </c>
      <c r="K96" s="157">
        <f t="shared" si="30"/>
        <v>14000</v>
      </c>
      <c r="L96" s="157">
        <v>21</v>
      </c>
      <c r="M96" s="157">
        <f t="shared" si="31"/>
        <v>0</v>
      </c>
      <c r="N96" s="157">
        <v>0</v>
      </c>
      <c r="O96" s="157">
        <f t="shared" si="32"/>
        <v>0</v>
      </c>
      <c r="P96" s="157">
        <v>0</v>
      </c>
      <c r="Q96" s="157">
        <f t="shared" si="33"/>
        <v>0</v>
      </c>
      <c r="R96" s="157"/>
      <c r="S96" s="157" t="s">
        <v>160</v>
      </c>
      <c r="T96" s="157" t="s">
        <v>168</v>
      </c>
      <c r="U96" s="157">
        <v>0</v>
      </c>
      <c r="V96" s="157">
        <f t="shared" si="34"/>
        <v>0</v>
      </c>
      <c r="W96" s="157"/>
      <c r="X96" s="157" t="s">
        <v>147</v>
      </c>
      <c r="Y96" s="148"/>
      <c r="Z96" s="148"/>
      <c r="AA96" s="148"/>
      <c r="AB96" s="148"/>
      <c r="AC96" s="148"/>
      <c r="AD96" s="148"/>
      <c r="AE96" s="148"/>
      <c r="AF96" s="148"/>
      <c r="AG96" s="148" t="s">
        <v>148</v>
      </c>
      <c r="AH96" s="148"/>
      <c r="AI96" s="148"/>
      <c r="AJ96" s="148"/>
      <c r="AK96" s="148"/>
      <c r="AL96" s="148"/>
      <c r="AM96" s="148"/>
      <c r="AN96" s="148"/>
      <c r="AO96" s="148"/>
      <c r="AP96" s="148"/>
      <c r="AQ96" s="148"/>
      <c r="AR96" s="148"/>
      <c r="AS96" s="148"/>
      <c r="AT96" s="148"/>
      <c r="AU96" s="148"/>
      <c r="AV96" s="148"/>
      <c r="AW96" s="148"/>
      <c r="AX96" s="148"/>
      <c r="AY96" s="148"/>
      <c r="AZ96" s="148"/>
      <c r="BA96" s="148"/>
      <c r="BB96" s="148"/>
      <c r="BC96" s="148"/>
      <c r="BD96" s="148"/>
      <c r="BE96" s="148"/>
      <c r="BF96" s="148"/>
      <c r="BG96" s="148"/>
      <c r="BH96" s="148"/>
    </row>
    <row r="97" spans="1:60" outlineLevel="1" x14ac:dyDescent="0.2">
      <c r="A97" s="172">
        <v>64</v>
      </c>
      <c r="B97" s="173" t="s">
        <v>266</v>
      </c>
      <c r="C97" s="182" t="s">
        <v>267</v>
      </c>
      <c r="D97" s="174" t="s">
        <v>167</v>
      </c>
      <c r="E97" s="175">
        <v>1</v>
      </c>
      <c r="F97" s="176">
        <v>0</v>
      </c>
      <c r="G97" s="177">
        <f t="shared" si="28"/>
        <v>0</v>
      </c>
      <c r="H97" s="158">
        <v>0</v>
      </c>
      <c r="I97" s="157">
        <f t="shared" si="29"/>
        <v>0</v>
      </c>
      <c r="J97" s="158">
        <v>15000</v>
      </c>
      <c r="K97" s="157">
        <f t="shared" si="30"/>
        <v>15000</v>
      </c>
      <c r="L97" s="157">
        <v>21</v>
      </c>
      <c r="M97" s="157">
        <f t="shared" si="31"/>
        <v>0</v>
      </c>
      <c r="N97" s="157">
        <v>0</v>
      </c>
      <c r="O97" s="157">
        <f t="shared" si="32"/>
        <v>0</v>
      </c>
      <c r="P97" s="157">
        <v>0</v>
      </c>
      <c r="Q97" s="157">
        <f t="shared" si="33"/>
        <v>0</v>
      </c>
      <c r="R97" s="157"/>
      <c r="S97" s="157" t="s">
        <v>160</v>
      </c>
      <c r="T97" s="157" t="s">
        <v>168</v>
      </c>
      <c r="U97" s="157">
        <v>0</v>
      </c>
      <c r="V97" s="157">
        <f t="shared" si="34"/>
        <v>0</v>
      </c>
      <c r="W97" s="157"/>
      <c r="X97" s="157" t="s">
        <v>147</v>
      </c>
      <c r="Y97" s="148"/>
      <c r="Z97" s="148"/>
      <c r="AA97" s="148"/>
      <c r="AB97" s="148"/>
      <c r="AC97" s="148"/>
      <c r="AD97" s="148"/>
      <c r="AE97" s="148"/>
      <c r="AF97" s="148"/>
      <c r="AG97" s="148" t="s">
        <v>148</v>
      </c>
      <c r="AH97" s="148"/>
      <c r="AI97" s="148"/>
      <c r="AJ97" s="148"/>
      <c r="AK97" s="148"/>
      <c r="AL97" s="148"/>
      <c r="AM97" s="148"/>
      <c r="AN97" s="148"/>
      <c r="AO97" s="148"/>
      <c r="AP97" s="148"/>
      <c r="AQ97" s="148"/>
      <c r="AR97" s="148"/>
      <c r="AS97" s="148"/>
      <c r="AT97" s="148"/>
      <c r="AU97" s="148"/>
      <c r="AV97" s="148"/>
      <c r="AW97" s="148"/>
      <c r="AX97" s="148"/>
      <c r="AY97" s="148"/>
      <c r="AZ97" s="148"/>
      <c r="BA97" s="148"/>
      <c r="BB97" s="148"/>
      <c r="BC97" s="148"/>
      <c r="BD97" s="148"/>
      <c r="BE97" s="148"/>
      <c r="BF97" s="148"/>
      <c r="BG97" s="148"/>
      <c r="BH97" s="148"/>
    </row>
    <row r="98" spans="1:60" outlineLevel="1" x14ac:dyDescent="0.2">
      <c r="A98" s="172">
        <v>65</v>
      </c>
      <c r="B98" s="173" t="s">
        <v>268</v>
      </c>
      <c r="C98" s="182" t="s">
        <v>269</v>
      </c>
      <c r="D98" s="174" t="s">
        <v>167</v>
      </c>
      <c r="E98" s="175">
        <v>1</v>
      </c>
      <c r="F98" s="176">
        <v>0</v>
      </c>
      <c r="G98" s="177">
        <f t="shared" si="28"/>
        <v>0</v>
      </c>
      <c r="H98" s="158">
        <v>0</v>
      </c>
      <c r="I98" s="157">
        <f t="shared" si="29"/>
        <v>0</v>
      </c>
      <c r="J98" s="158">
        <v>50000</v>
      </c>
      <c r="K98" s="157">
        <f t="shared" si="30"/>
        <v>50000</v>
      </c>
      <c r="L98" s="157">
        <v>21</v>
      </c>
      <c r="M98" s="157">
        <f t="shared" si="31"/>
        <v>0</v>
      </c>
      <c r="N98" s="157">
        <v>0</v>
      </c>
      <c r="O98" s="157">
        <f t="shared" si="32"/>
        <v>0</v>
      </c>
      <c r="P98" s="157">
        <v>0</v>
      </c>
      <c r="Q98" s="157">
        <f t="shared" si="33"/>
        <v>0</v>
      </c>
      <c r="R98" s="157"/>
      <c r="S98" s="157" t="s">
        <v>160</v>
      </c>
      <c r="T98" s="157" t="s">
        <v>168</v>
      </c>
      <c r="U98" s="157">
        <v>0</v>
      </c>
      <c r="V98" s="157">
        <f t="shared" si="34"/>
        <v>0</v>
      </c>
      <c r="W98" s="157"/>
      <c r="X98" s="157" t="s">
        <v>119</v>
      </c>
      <c r="Y98" s="148"/>
      <c r="Z98" s="148"/>
      <c r="AA98" s="148"/>
      <c r="AB98" s="148"/>
      <c r="AC98" s="148"/>
      <c r="AD98" s="148"/>
      <c r="AE98" s="148"/>
      <c r="AF98" s="148"/>
      <c r="AG98" s="148" t="s">
        <v>120</v>
      </c>
      <c r="AH98" s="148"/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  <c r="AT98" s="148"/>
      <c r="AU98" s="148"/>
      <c r="AV98" s="148"/>
      <c r="AW98" s="148"/>
      <c r="AX98" s="148"/>
      <c r="AY98" s="148"/>
      <c r="AZ98" s="148"/>
      <c r="BA98" s="148"/>
      <c r="BB98" s="148"/>
      <c r="BC98" s="148"/>
      <c r="BD98" s="148"/>
      <c r="BE98" s="148"/>
      <c r="BF98" s="148"/>
      <c r="BG98" s="148"/>
      <c r="BH98" s="148"/>
    </row>
    <row r="99" spans="1:60" outlineLevel="1" x14ac:dyDescent="0.2">
      <c r="A99" s="166">
        <v>66</v>
      </c>
      <c r="B99" s="167" t="s">
        <v>270</v>
      </c>
      <c r="C99" s="181" t="s">
        <v>271</v>
      </c>
      <c r="D99" s="168" t="s">
        <v>167</v>
      </c>
      <c r="E99" s="169">
        <v>1</v>
      </c>
      <c r="F99" s="170">
        <v>0</v>
      </c>
      <c r="G99" s="171">
        <f t="shared" si="28"/>
        <v>0</v>
      </c>
      <c r="H99" s="158">
        <v>0</v>
      </c>
      <c r="I99" s="157">
        <f t="shared" si="29"/>
        <v>0</v>
      </c>
      <c r="J99" s="158">
        <v>10000</v>
      </c>
      <c r="K99" s="157">
        <f t="shared" si="30"/>
        <v>10000</v>
      </c>
      <c r="L99" s="157">
        <v>21</v>
      </c>
      <c r="M99" s="157">
        <f t="shared" si="31"/>
        <v>0</v>
      </c>
      <c r="N99" s="157">
        <v>0</v>
      </c>
      <c r="O99" s="157">
        <f t="shared" si="32"/>
        <v>0</v>
      </c>
      <c r="P99" s="157">
        <v>0</v>
      </c>
      <c r="Q99" s="157">
        <f t="shared" si="33"/>
        <v>0</v>
      </c>
      <c r="R99" s="157"/>
      <c r="S99" s="157" t="s">
        <v>160</v>
      </c>
      <c r="T99" s="157" t="s">
        <v>168</v>
      </c>
      <c r="U99" s="157">
        <v>0</v>
      </c>
      <c r="V99" s="157">
        <f t="shared" si="34"/>
        <v>0</v>
      </c>
      <c r="W99" s="157"/>
      <c r="X99" s="157" t="s">
        <v>119</v>
      </c>
      <c r="Y99" s="148"/>
      <c r="Z99" s="148"/>
      <c r="AA99" s="148"/>
      <c r="AB99" s="148"/>
      <c r="AC99" s="148"/>
      <c r="AD99" s="148"/>
      <c r="AE99" s="148"/>
      <c r="AF99" s="148"/>
      <c r="AG99" s="148" t="s">
        <v>120</v>
      </c>
      <c r="AH99" s="148"/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  <c r="AT99" s="148"/>
      <c r="AU99" s="148"/>
      <c r="AV99" s="148"/>
      <c r="AW99" s="148"/>
      <c r="AX99" s="148"/>
      <c r="AY99" s="148"/>
      <c r="AZ99" s="148"/>
      <c r="BA99" s="148"/>
      <c r="BB99" s="148"/>
      <c r="BC99" s="148"/>
      <c r="BD99" s="148"/>
      <c r="BE99" s="148"/>
      <c r="BF99" s="148"/>
      <c r="BG99" s="148"/>
      <c r="BH99" s="148"/>
    </row>
    <row r="100" spans="1:60" x14ac:dyDescent="0.2">
      <c r="A100" s="3"/>
      <c r="B100" s="4"/>
      <c r="C100" s="183"/>
      <c r="D100" s="6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AE100">
        <v>15</v>
      </c>
      <c r="AF100">
        <v>21</v>
      </c>
      <c r="AG100" t="s">
        <v>100</v>
      </c>
    </row>
    <row r="101" spans="1:60" x14ac:dyDescent="0.2">
      <c r="A101" s="151"/>
      <c r="B101" s="152" t="s">
        <v>31</v>
      </c>
      <c r="C101" s="184"/>
      <c r="D101" s="153"/>
      <c r="E101" s="154"/>
      <c r="F101" s="154"/>
      <c r="G101" s="179">
        <f>G8+G11+G15+G17+G29+G31+G40+G44+G64+G67+G76+G84+G86+G88+G90+G92</f>
        <v>0</v>
      </c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AE101">
        <f>SUMIF(L7:L99,AE100,G7:G99)</f>
        <v>0</v>
      </c>
      <c r="AF101">
        <f>SUMIF(L7:L99,AF100,G7:G99)</f>
        <v>0</v>
      </c>
      <c r="AG101" t="s">
        <v>272</v>
      </c>
    </row>
    <row r="102" spans="1:60" x14ac:dyDescent="0.2">
      <c r="A102" s="3"/>
      <c r="B102" s="4"/>
      <c r="C102" s="183"/>
      <c r="D102" s="6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60" x14ac:dyDescent="0.2">
      <c r="A103" s="3"/>
      <c r="B103" s="4"/>
      <c r="C103" s="183"/>
      <c r="D103" s="6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60" x14ac:dyDescent="0.2">
      <c r="A104" s="251" t="s">
        <v>273</v>
      </c>
      <c r="B104" s="251"/>
      <c r="C104" s="252"/>
      <c r="D104" s="6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:60" x14ac:dyDescent="0.2">
      <c r="A105" s="253"/>
      <c r="B105" s="254"/>
      <c r="C105" s="255"/>
      <c r="D105" s="254"/>
      <c r="E105" s="254"/>
      <c r="F105" s="254"/>
      <c r="G105" s="256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AG105" t="s">
        <v>274</v>
      </c>
    </row>
    <row r="106" spans="1:60" x14ac:dyDescent="0.2">
      <c r="A106" s="257"/>
      <c r="B106" s="258"/>
      <c r="C106" s="259"/>
      <c r="D106" s="258"/>
      <c r="E106" s="258"/>
      <c r="F106" s="258"/>
      <c r="G106" s="260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60" x14ac:dyDescent="0.2">
      <c r="A107" s="257"/>
      <c r="B107" s="258"/>
      <c r="C107" s="259"/>
      <c r="D107" s="258"/>
      <c r="E107" s="258"/>
      <c r="F107" s="258"/>
      <c r="G107" s="260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:60" x14ac:dyDescent="0.2">
      <c r="A108" s="257"/>
      <c r="B108" s="258"/>
      <c r="C108" s="259"/>
      <c r="D108" s="258"/>
      <c r="E108" s="258"/>
      <c r="F108" s="258"/>
      <c r="G108" s="260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60" x14ac:dyDescent="0.2">
      <c r="A109" s="261"/>
      <c r="B109" s="262"/>
      <c r="C109" s="263"/>
      <c r="D109" s="262"/>
      <c r="E109" s="262"/>
      <c r="F109" s="262"/>
      <c r="G109" s="264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60" x14ac:dyDescent="0.2">
      <c r="A110" s="3"/>
      <c r="B110" s="4"/>
      <c r="C110" s="183"/>
      <c r="D110" s="6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60" x14ac:dyDescent="0.2">
      <c r="C111" s="185"/>
      <c r="D111" s="10"/>
      <c r="AG111" t="s">
        <v>276</v>
      </c>
    </row>
    <row r="112" spans="1:60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16">
    <mergeCell ref="A104:C104"/>
    <mergeCell ref="A105:G109"/>
    <mergeCell ref="C10:G10"/>
    <mergeCell ref="C19:G19"/>
    <mergeCell ref="C20:G20"/>
    <mergeCell ref="C21:G21"/>
    <mergeCell ref="C75:G75"/>
    <mergeCell ref="C24:G24"/>
    <mergeCell ref="C25:G25"/>
    <mergeCell ref="C26:G26"/>
    <mergeCell ref="C27:G27"/>
    <mergeCell ref="A1:G1"/>
    <mergeCell ref="C2:G2"/>
    <mergeCell ref="C3:G3"/>
    <mergeCell ref="C4:G4"/>
    <mergeCell ref="C22:G22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48</vt:i4>
      </vt:variant>
    </vt:vector>
  </HeadingPairs>
  <TitlesOfParts>
    <vt:vector size="51" baseType="lpstr">
      <vt:lpstr>Stavba</vt:lpstr>
      <vt:lpstr>VzorPolozky</vt:lpstr>
      <vt:lpstr>01 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1 Pol'!Názvy_tisku</vt:lpstr>
      <vt:lpstr>oadresa</vt:lpstr>
      <vt:lpstr>Stavba!Objednatel</vt:lpstr>
      <vt:lpstr>Stavba!Objekt</vt:lpstr>
      <vt:lpstr>'01 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Radim</dc:creator>
  <cp:lastModifiedBy>Bačáková Alena</cp:lastModifiedBy>
  <cp:lastPrinted>2020-04-03T07:29:54Z</cp:lastPrinted>
  <dcterms:created xsi:type="dcterms:W3CDTF">2009-04-08T07:15:50Z</dcterms:created>
  <dcterms:modified xsi:type="dcterms:W3CDTF">2020-04-24T10:40:37Z</dcterms:modified>
</cp:coreProperties>
</file>